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первоначальный" sheetId="1" r:id="rId1"/>
    <sheet name="январь" sheetId="2" r:id="rId2"/>
  </sheets>
  <definedNames>
    <definedName name="_xlnm.Print_Titles" localSheetId="0">('первоначальный'!$A:$B,'первоначальный'!$12:$14)</definedName>
    <definedName name="_xlnm.Print_Titles" localSheetId="1">('январь'!$A:$B,'январь'!$12:$14)</definedName>
    <definedName name="Excel_BuiltIn_Print_Titles" localSheetId="0">('первоначальный'!$A:$B,'первоначальный'!$12:$14)</definedName>
    <definedName name="Excel_BuiltIn_Print_Titles" localSheetId="1">('январь'!$A:$B,'январь'!$12:$14)</definedName>
  </definedNames>
  <calcPr fullCalcOnLoad="1"/>
</workbook>
</file>

<file path=xl/sharedStrings.xml><?xml version="1.0" encoding="utf-8"?>
<sst xmlns="http://schemas.openxmlformats.org/spreadsheetml/2006/main" count="243" uniqueCount="108">
  <si>
    <t>ПРОЕКТ</t>
  </si>
  <si>
    <t>Кассовый план исполнения  бюджета муниципального образования город Юрьев-Польский на 2020 год</t>
  </si>
  <si>
    <t>(по состоянию на "01"января 2020г.)</t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</si>
  <si>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</si>
  <si>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</si>
  <si>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</si>
  <si>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</si>
  <si>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</si>
  <si>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</si>
  <si>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</si>
  <si>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</si>
  <si>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</si>
  <si>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</si>
  <si>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</si>
  <si>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</si>
  <si>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</si>
  <si>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</si>
  <si>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</si>
  <si>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</si>
  <si>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</si>
  <si>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</si>
  <si>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</si>
  <si>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</si>
  <si>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</si>
  <si>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</si>
  <si>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</si>
  <si>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</si>
  <si>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</si>
  <si>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</si>
  <si>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</si>
  <si>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</si>
  <si>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</si>
  <si>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</si>
  <si>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</si>
  <si>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</si>
  <si>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</si>
  <si>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</si>
  <si>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</si>
  <si>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</si>
  <si>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</si>
  <si>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</si>
  <si>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</si>
  <si>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</si>
  <si>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</si>
  <si>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</si>
  <si>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</si>
  <si>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</si>
  <si>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</si>
  <si>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Остаток нецелевых средств</t>
  </si>
  <si>
    <t>011</t>
  </si>
  <si>
    <t>Остаток целевых средств</t>
  </si>
  <si>
    <t>012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</si>
  <si>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</si>
  <si>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</si>
  <si>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</si>
  <si>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</si>
  <si>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</si>
  <si>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Администрация МО Юрьев-Польский район</t>
  </si>
  <si>
    <t>Финансовое управление администрации МО Юрьев-Польский район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</si>
  <si>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</si>
  <si>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</si>
  <si>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</si>
  <si>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</si>
  <si>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недвижимого имущества МО  город Юрьев-Польский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</si>
  <si>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</si>
  <si>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</si>
  <si>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</si>
  <si>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город Юрьев-Польский и иным некоммерческим организациям (по ВР 600)</t>
  </si>
  <si>
    <t>0230</t>
  </si>
  <si>
    <t>обслуживание муниципального долга МО город Юрьев-Польский 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</si>
  <si>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</si>
  <si>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</si>
  <si>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</si>
  <si>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</si>
  <si>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</si>
  <si>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</si>
  <si>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</si>
  <si>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</si>
  <si>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</si>
  <si>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город Юрьев-Польский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</si>
  <si>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</si>
  <si>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</si>
  <si>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</si>
  <si>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</si>
  <si>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</si>
  <si>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город  Юрьев-Польский -всего</t>
  </si>
  <si>
    <t>0600</t>
  </si>
  <si>
    <t xml:space="preserve">погашение муниципального внутреннего долга МО город Юрьев-Польский 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</si>
  <si>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</si>
  <si>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</si>
  <si>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</si>
  <si>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 бюджета МО город  Юрьев-Польский) (стр.0300+стр.0500-стр.0600)</t>
  </si>
  <si>
    <t>0700</t>
  </si>
  <si>
    <t>Остатки на едином счете  бюджета МО город Юрьев-Польский   на начало периода (без средств от заимствования со счетов бюджетных учреждений)</t>
  </si>
  <si>
    <t>0800</t>
  </si>
  <si>
    <t>Остатки на едином счете  бюджета МО город Юрьев-Польский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</si>
  <si>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</si>
  <si>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</si>
  <si>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</si>
  <si>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rPr>
        <b/>
        <sz val="12"/>
        <rFont val="Times New Roman"/>
        <family val="1"/>
      </rPr>
      <t xml:space="preserve">СПРАВОЧНО: </t>
    </r>
    <r>
      <rPr>
        <sz val="12"/>
        <rFont val="Times New Roman"/>
        <family val="1"/>
      </rPr>
      <t>Средства от заимствования со счетов бюджетных  учреждений (со счета 40601 на счет 40201)</t>
    </r>
  </si>
  <si>
    <t>1100</t>
  </si>
  <si>
    <t>Заместитель главы администрации МО Юрьев-Польский район, начальник финансового управления</t>
  </si>
  <si>
    <t>С. Е. Захаров</t>
  </si>
  <si>
    <t>Начальник управления бюджетной политики</t>
  </si>
  <si>
    <t>А.Н .Петрова</t>
  </si>
  <si>
    <t>Начальник отдела по составлению и организации исполнения бюджета городского поселения  финансового управления</t>
  </si>
  <si>
    <t>Г. А. Саржина</t>
  </si>
  <si>
    <t>(по состоянию на "01"февраля 2020г.)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</si>
</sst>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%"/>
    <numFmt numFmtId="166" formatCode="_-* #,##0_р_._-;\-* #,##0_р_._-;_-* \-_р_._-;_-@_-"/>
    <numFmt numFmtId="167" formatCode="@"/>
    <numFmt numFmtId="168" formatCode="_-* #,##0&quot;р.&quot;_-;\-* #,##0&quot;р.&quot;_-;_-* &quot;-р.&quot;_-;_-@_-"/>
    <numFmt numFmtId="169" formatCode="#,##0.0"/>
    <numFmt numFmtId="170" formatCode="#,##0.00"/>
    <numFmt numFmtId="171" formatCode="_-* #,##0.00&quot;р.&quot;_-;\-* #,##0.00&quot;р.&quot;_-;_-* \-??&quot;р.&quot;_-;_-@_-"/>
    <numFmt numFmtId="172" formatCode="_-* #,##0.00_р_._-;\-* #,##0.00_р_._-;_-* \-??_р_._-;_-@_-"/>
  </numFmts>
  <fonts count="35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5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sz val="24"/>
      <color indexed="8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ill="0" applyBorder="0" applyAlignment="0" applyProtection="0"/>
    <xf numFmtId="166" fontId="0" fillId="0" borderId="0" applyFill="0" applyBorder="0" applyAlignment="0" applyProtection="0"/>
    <xf numFmtId="171" fontId="0" fillId="0" borderId="0" applyFill="0" applyBorder="0" applyAlignment="0" applyProtection="0"/>
    <xf numFmtId="168" fontId="0" fillId="0" borderId="0" applyFill="0" applyBorder="0" applyAlignment="0" applyProtection="0"/>
    <xf numFmtId="165" fontId="0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6" borderId="0" applyNumberFormat="0" applyBorder="0" applyAlignment="0" applyProtection="0"/>
    <xf numFmtId="164" fontId="4" fillId="17" borderId="0" applyNumberFormat="0" applyBorder="0" applyAlignment="0" applyProtection="0"/>
    <xf numFmtId="164" fontId="5" fillId="18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19" borderId="0" applyNumberFormat="0" applyBorder="0" applyAlignment="0" applyProtection="0"/>
    <xf numFmtId="164" fontId="7" fillId="20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4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21" borderId="0" applyNumberFormat="0" applyBorder="0" applyAlignment="0" applyProtection="0"/>
    <xf numFmtId="164" fontId="14" fillId="21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3" fillId="22" borderId="0" applyNumberFormat="0" applyBorder="0" applyAlignment="0" applyProtection="0"/>
    <xf numFmtId="164" fontId="3" fillId="23" borderId="0" applyNumberFormat="0" applyBorder="0" applyAlignment="0" applyProtection="0"/>
    <xf numFmtId="164" fontId="3" fillId="24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5" borderId="0" applyNumberFormat="0" applyBorder="0" applyAlignment="0" applyProtection="0"/>
    <xf numFmtId="164" fontId="15" fillId="7" borderId="1" applyNumberFormat="0" applyAlignment="0" applyProtection="0"/>
    <xf numFmtId="164" fontId="16" fillId="26" borderId="2" applyNumberFormat="0" applyAlignment="0" applyProtection="0"/>
    <xf numFmtId="164" fontId="17" fillId="26" borderId="1" applyNumberFormat="0" applyAlignment="0" applyProtection="0"/>
    <xf numFmtId="164" fontId="18" fillId="0" borderId="3" applyNumberFormat="0" applyFill="0" applyAlignment="0" applyProtection="0"/>
    <xf numFmtId="164" fontId="19" fillId="0" borderId="4" applyNumberFormat="0" applyFill="0" applyAlignment="0" applyProtection="0"/>
    <xf numFmtId="164" fontId="20" fillId="0" borderId="5" applyNumberFormat="0" applyFill="0" applyAlignment="0" applyProtection="0"/>
    <xf numFmtId="164" fontId="20" fillId="0" borderId="0" applyNumberFormat="0" applyFill="0" applyBorder="0" applyAlignment="0" applyProtection="0"/>
    <xf numFmtId="164" fontId="21" fillId="0" borderId="6" applyNumberFormat="0" applyFill="0" applyAlignment="0" applyProtection="0"/>
    <xf numFmtId="164" fontId="22" fillId="27" borderId="7" applyNumberFormat="0" applyAlignment="0" applyProtection="0"/>
    <xf numFmtId="164" fontId="23" fillId="0" borderId="0" applyNumberFormat="0" applyFill="0" applyBorder="0" applyAlignment="0" applyProtection="0"/>
    <xf numFmtId="164" fontId="24" fillId="28" borderId="0" applyNumberFormat="0" applyBorder="0" applyAlignment="0" applyProtection="0"/>
    <xf numFmtId="164" fontId="1" fillId="0" borderId="0">
      <alignment/>
      <protection/>
    </xf>
    <xf numFmtId="164" fontId="25" fillId="3" borderId="0" applyNumberFormat="0" applyBorder="0" applyAlignment="0" applyProtection="0"/>
    <xf numFmtId="164" fontId="26" fillId="0" borderId="0" applyNumberFormat="0" applyFill="0" applyBorder="0" applyAlignment="0" applyProtection="0"/>
    <xf numFmtId="164" fontId="0" fillId="21" borderId="8" applyNumberFormat="0" applyAlignment="0" applyProtection="0"/>
    <xf numFmtId="164" fontId="27" fillId="0" borderId="9" applyNumberFormat="0" applyFill="0" applyAlignment="0" applyProtection="0"/>
    <xf numFmtId="164" fontId="28" fillId="0" borderId="0" applyNumberFormat="0" applyFill="0" applyBorder="0" applyAlignment="0" applyProtection="0"/>
    <xf numFmtId="164" fontId="29" fillId="4" borderId="0" applyNumberFormat="0" applyBorder="0" applyAlignment="0" applyProtection="0"/>
  </cellStyleXfs>
  <cellXfs count="52">
    <xf numFmtId="164" fontId="0" fillId="0" borderId="0" xfId="0" applyAlignment="1">
      <alignment/>
    </xf>
    <xf numFmtId="164" fontId="30" fillId="0" borderId="0" xfId="0" applyFont="1" applyAlignment="1">
      <alignment/>
    </xf>
    <xf numFmtId="164" fontId="31" fillId="0" borderId="0" xfId="0" applyFont="1" applyAlignment="1">
      <alignment/>
    </xf>
    <xf numFmtId="164" fontId="31" fillId="0" borderId="0" xfId="0" applyFont="1" applyBorder="1" applyAlignment="1">
      <alignment horizontal="center" wrapText="1"/>
    </xf>
    <xf numFmtId="164" fontId="32" fillId="0" borderId="0" xfId="71" applyFont="1" applyBorder="1" applyAlignment="1">
      <alignment horizontal="center"/>
      <protection/>
    </xf>
    <xf numFmtId="164" fontId="30" fillId="0" borderId="0" xfId="0" applyFont="1" applyFill="1" applyAlignment="1">
      <alignment vertical="top" wrapText="1"/>
    </xf>
    <xf numFmtId="164" fontId="32" fillId="0" borderId="0" xfId="71" applyFont="1" applyFill="1" applyBorder="1" applyAlignment="1">
      <alignment horizontal="center"/>
      <protection/>
    </xf>
    <xf numFmtId="164" fontId="31" fillId="0" borderId="0" xfId="71" applyFont="1" applyAlignment="1">
      <alignment horizontal="left"/>
      <protection/>
    </xf>
    <xf numFmtId="164" fontId="30" fillId="0" borderId="0" xfId="0" applyFont="1" applyFill="1" applyAlignment="1">
      <alignment horizontal="left" vertical="top" wrapText="1"/>
    </xf>
    <xf numFmtId="164" fontId="31" fillId="0" borderId="0" xfId="71" applyFont="1">
      <alignment/>
      <protection/>
    </xf>
    <xf numFmtId="164" fontId="33" fillId="0" borderId="10" xfId="0" applyFont="1" applyFill="1" applyBorder="1" applyAlignment="1">
      <alignment horizontal="center" vertical="center" wrapText="1"/>
    </xf>
    <xf numFmtId="164" fontId="30" fillId="0" borderId="0" xfId="0" applyFont="1" applyFill="1" applyAlignment="1">
      <alignment/>
    </xf>
    <xf numFmtId="164" fontId="0" fillId="0" borderId="0" xfId="0" applyFill="1" applyAlignment="1">
      <alignment/>
    </xf>
    <xf numFmtId="164" fontId="33" fillId="0" borderId="10" xfId="63" applyNumberFormat="1" applyFont="1" applyFill="1" applyBorder="1" applyAlignment="1" applyProtection="1">
      <alignment horizontal="center" vertical="center" wrapText="1"/>
      <protection/>
    </xf>
    <xf numFmtId="164" fontId="33" fillId="0" borderId="10" xfId="69" applyNumberFormat="1" applyFont="1" applyFill="1" applyBorder="1" applyAlignment="1" applyProtection="1">
      <alignment horizontal="center" vertical="top" wrapText="1"/>
      <protection/>
    </xf>
    <xf numFmtId="164" fontId="33" fillId="0" borderId="10" xfId="19" applyNumberFormat="1" applyFont="1" applyFill="1" applyBorder="1" applyAlignment="1" applyProtection="1">
      <alignment horizontal="left" vertical="top" wrapText="1"/>
      <protection/>
    </xf>
    <xf numFmtId="167" fontId="33" fillId="0" borderId="10" xfId="16" applyNumberFormat="1" applyFont="1" applyFill="1" applyBorder="1" applyAlignment="1" applyProtection="1">
      <alignment horizontal="center" vertical="top" wrapText="1"/>
      <protection/>
    </xf>
    <xf numFmtId="169" fontId="32" fillId="0" borderId="10" xfId="18" applyNumberFormat="1" applyFont="1" applyFill="1" applyBorder="1" applyAlignment="1" applyProtection="1">
      <alignment horizontal="right" vertical="top" wrapText="1"/>
      <protection/>
    </xf>
    <xf numFmtId="169" fontId="32" fillId="0" borderId="10" xfId="16" applyNumberFormat="1" applyFont="1" applyFill="1" applyBorder="1" applyAlignment="1" applyProtection="1">
      <alignment horizontal="right" vertical="top" wrapText="1"/>
      <protection/>
    </xf>
    <xf numFmtId="169" fontId="32" fillId="0" borderId="10" xfId="0" applyNumberFormat="1" applyFont="1" applyFill="1" applyBorder="1" applyAlignment="1">
      <alignment vertical="top" wrapText="1"/>
    </xf>
    <xf numFmtId="164" fontId="34" fillId="0" borderId="10" xfId="19" applyNumberFormat="1" applyFont="1" applyFill="1" applyBorder="1" applyAlignment="1" applyProtection="1">
      <alignment horizontal="left" vertical="top" wrapText="1"/>
      <protection/>
    </xf>
    <xf numFmtId="167" fontId="34" fillId="0" borderId="10" xfId="16" applyNumberFormat="1" applyFont="1" applyFill="1" applyBorder="1" applyAlignment="1" applyProtection="1">
      <alignment horizontal="center" vertical="top" wrapText="1"/>
      <protection/>
    </xf>
    <xf numFmtId="169" fontId="31" fillId="0" borderId="10" xfId="16" applyNumberFormat="1" applyFont="1" applyFill="1" applyBorder="1" applyAlignment="1" applyProtection="1">
      <alignment horizontal="right" vertical="top" wrapText="1"/>
      <protection/>
    </xf>
    <xf numFmtId="169" fontId="31" fillId="0" borderId="10" xfId="18" applyNumberFormat="1" applyFont="1" applyFill="1" applyBorder="1" applyAlignment="1" applyProtection="1">
      <alignment horizontal="right" vertical="top" wrapText="1"/>
      <protection/>
    </xf>
    <xf numFmtId="170" fontId="32" fillId="0" borderId="10" xfId="18" applyNumberFormat="1" applyFont="1" applyFill="1" applyBorder="1" applyAlignment="1" applyProtection="1">
      <alignment horizontal="right" vertical="top" wrapText="1"/>
      <protection/>
    </xf>
    <xf numFmtId="168" fontId="34" fillId="0" borderId="10" xfId="18" applyFont="1" applyFill="1" applyBorder="1" applyAlignment="1" applyProtection="1">
      <alignment horizontal="left" vertical="top" wrapText="1"/>
      <protection/>
    </xf>
    <xf numFmtId="170" fontId="31" fillId="0" borderId="10" xfId="16" applyNumberFormat="1" applyFont="1" applyFill="1" applyBorder="1" applyAlignment="1" applyProtection="1">
      <alignment horizontal="right" vertical="top" wrapText="1"/>
      <protection/>
    </xf>
    <xf numFmtId="169" fontId="31" fillId="0" borderId="10" xfId="0" applyNumberFormat="1" applyFont="1" applyFill="1" applyBorder="1" applyAlignment="1">
      <alignment vertical="top"/>
    </xf>
    <xf numFmtId="168" fontId="33" fillId="0" borderId="10" xfId="18" applyFont="1" applyFill="1" applyBorder="1" applyAlignment="1" applyProtection="1">
      <alignment horizontal="left" vertical="top" wrapText="1"/>
      <protection/>
    </xf>
    <xf numFmtId="169" fontId="31" fillId="29" borderId="10" xfId="16" applyNumberFormat="1" applyFont="1" applyFill="1" applyBorder="1" applyAlignment="1" applyProtection="1">
      <alignment horizontal="right" vertical="top" wrapText="1"/>
      <protection/>
    </xf>
    <xf numFmtId="164" fontId="34" fillId="0" borderId="10" xfId="17" applyNumberFormat="1" applyFont="1" applyFill="1" applyBorder="1" applyAlignment="1" applyProtection="1">
      <alignment horizontal="left" vertical="top" wrapText="1"/>
      <protection/>
    </xf>
    <xf numFmtId="169" fontId="31" fillId="0" borderId="10" xfId="15" applyNumberFormat="1" applyFont="1" applyFill="1" applyBorder="1" applyAlignment="1" applyProtection="1">
      <alignment horizontal="right" vertical="top" wrapText="1"/>
      <protection/>
    </xf>
    <xf numFmtId="164" fontId="33" fillId="0" borderId="10" xfId="63" applyNumberFormat="1" applyFont="1" applyFill="1" applyBorder="1" applyAlignment="1" applyProtection="1">
      <alignment horizontal="left" vertical="top" wrapText="1"/>
      <protection/>
    </xf>
    <xf numFmtId="164" fontId="32" fillId="0" borderId="10" xfId="0" applyFont="1" applyFill="1" applyBorder="1" applyAlignment="1">
      <alignment wrapText="1"/>
    </xf>
    <xf numFmtId="164" fontId="32" fillId="0" borderId="0" xfId="0" applyFont="1" applyFill="1" applyBorder="1" applyAlignment="1">
      <alignment wrapText="1"/>
    </xf>
    <xf numFmtId="167" fontId="33" fillId="0" borderId="0" xfId="16" applyNumberFormat="1" applyFont="1" applyFill="1" applyBorder="1" applyAlignment="1" applyProtection="1">
      <alignment horizontal="center" vertical="top" wrapText="1"/>
      <protection/>
    </xf>
    <xf numFmtId="169" fontId="31" fillId="0" borderId="0" xfId="16" applyNumberFormat="1" applyFont="1" applyFill="1" applyBorder="1" applyAlignment="1" applyProtection="1">
      <alignment horizontal="right" vertical="top" wrapText="1"/>
      <protection/>
    </xf>
    <xf numFmtId="169" fontId="32" fillId="0" borderId="0" xfId="16" applyNumberFormat="1" applyFont="1" applyFill="1" applyBorder="1" applyAlignment="1" applyProtection="1">
      <alignment horizontal="right" vertical="top" wrapText="1"/>
      <protection/>
    </xf>
    <xf numFmtId="169" fontId="32" fillId="0" borderId="0" xfId="18" applyNumberFormat="1" applyFont="1" applyFill="1" applyBorder="1" applyAlignment="1" applyProtection="1">
      <alignment horizontal="right" vertical="top" wrapText="1"/>
      <protection/>
    </xf>
    <xf numFmtId="164" fontId="34" fillId="0" borderId="0" xfId="0" applyFont="1" applyFill="1" applyAlignment="1">
      <alignment vertical="top" wrapText="1"/>
    </xf>
    <xf numFmtId="164" fontId="31" fillId="0" borderId="0" xfId="71" applyFont="1" applyFill="1" applyBorder="1" applyAlignment="1">
      <alignment wrapText="1"/>
      <protection/>
    </xf>
    <xf numFmtId="164" fontId="31" fillId="0" borderId="0" xfId="0" applyFont="1" applyFill="1" applyAlignment="1">
      <alignment/>
    </xf>
    <xf numFmtId="164" fontId="31" fillId="0" borderId="0" xfId="71" applyFont="1" applyFill="1">
      <alignment/>
      <protection/>
    </xf>
    <xf numFmtId="164" fontId="31" fillId="0" borderId="0" xfId="71" applyFont="1" applyFill="1" applyAlignment="1">
      <alignment horizontal="center"/>
      <protection/>
    </xf>
    <xf numFmtId="169" fontId="34" fillId="0" borderId="0" xfId="0" applyNumberFormat="1" applyFont="1" applyFill="1" applyAlignment="1">
      <alignment vertical="top" wrapText="1"/>
    </xf>
    <xf numFmtId="164" fontId="34" fillId="0" borderId="0" xfId="0" applyFont="1" applyFill="1" applyBorder="1" applyAlignment="1">
      <alignment horizontal="center" wrapText="1"/>
    </xf>
    <xf numFmtId="164" fontId="31" fillId="0" borderId="0" xfId="0" applyFont="1" applyFill="1" applyAlignment="1">
      <alignment vertical="top" wrapText="1"/>
    </xf>
    <xf numFmtId="164" fontId="31" fillId="0" borderId="0" xfId="71" applyFont="1" applyFill="1" applyAlignment="1">
      <alignment/>
      <protection/>
    </xf>
    <xf numFmtId="164" fontId="31" fillId="0" borderId="0" xfId="0" applyFont="1" applyFill="1" applyBorder="1" applyAlignment="1">
      <alignment vertical="top" wrapText="1"/>
    </xf>
    <xf numFmtId="169" fontId="30" fillId="0" borderId="0" xfId="0" applyNumberFormat="1" applyFont="1" applyFill="1" applyAlignment="1">
      <alignment vertical="top" wrapText="1"/>
    </xf>
    <xf numFmtId="164" fontId="31" fillId="0" borderId="0" xfId="0" applyFont="1" applyFill="1" applyBorder="1" applyAlignment="1">
      <alignment horizontal="center" wrapText="1"/>
    </xf>
    <xf numFmtId="169" fontId="30" fillId="0" borderId="0" xfId="0" applyNumberFormat="1" applyFont="1" applyFill="1" applyAlignment="1">
      <alignment/>
    </xf>
  </cellXfs>
  <cellStyles count="6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Accent 1 1" xfId="38"/>
    <cellStyle name="Accent 2 1" xfId="39"/>
    <cellStyle name="Accent 3 1" xfId="40"/>
    <cellStyle name="Accent 4" xfId="41"/>
    <cellStyle name="Bad 1" xfId="42"/>
    <cellStyle name="Error 1" xfId="43"/>
    <cellStyle name="Footnote 1" xfId="44"/>
    <cellStyle name="Good 1" xfId="45"/>
    <cellStyle name="Heading 1 1" xfId="46"/>
    <cellStyle name="Heading 2 1" xfId="47"/>
    <cellStyle name="Heading 3" xfId="48"/>
    <cellStyle name="Neutral 1" xfId="49"/>
    <cellStyle name="Note 1" xfId="50"/>
    <cellStyle name="Status 1" xfId="51"/>
    <cellStyle name="Text 1" xfId="52"/>
    <cellStyle name="Warning 1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Лист1" xfId="71"/>
    <cellStyle name="Плохой" xfId="72"/>
    <cellStyle name="Пояснение" xfId="73"/>
    <cellStyle name="Примечание" xfId="74"/>
    <cellStyle name="Связанная ячейка" xfId="75"/>
    <cellStyle name="Текст предупреждения" xfId="76"/>
    <cellStyle name="Хороший" xfId="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CCCC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DDDDD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2F9F2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67"/>
  <sheetViews>
    <sheetView view="pageBreakPreview" zoomScale="75" zoomScaleSheetLayoutView="75" workbookViewId="0" topLeftCell="A18">
      <selection activeCell="E56" sqref="E56"/>
    </sheetView>
  </sheetViews>
  <sheetFormatPr defaultColWidth="9.00390625" defaultRowHeight="12.75"/>
  <cols>
    <col min="1" max="1" width="28.50390625" style="0" customWidth="1"/>
    <col min="2" max="2" width="5.625" style="0" customWidth="1"/>
    <col min="3" max="3" width="12.50390625" style="0" customWidth="1"/>
    <col min="4" max="4" width="12.875" style="0" customWidth="1"/>
    <col min="5" max="5" width="9.50390625" style="0" customWidth="1"/>
    <col min="6" max="6" width="9.75390625" style="0" customWidth="1"/>
    <col min="7" max="8" width="11.50390625" style="0" customWidth="1"/>
    <col min="9" max="10" width="11.75390625" style="0" customWidth="1"/>
    <col min="11" max="11" width="12.125" style="0" customWidth="1"/>
    <col min="12" max="12" width="11.625" style="0" customWidth="1"/>
    <col min="13" max="13" width="10.75390625" style="0" customWidth="1"/>
    <col min="14" max="14" width="10.625" style="0" customWidth="1"/>
    <col min="15" max="15" width="10.50390625" style="0" customWidth="1"/>
    <col min="16" max="16" width="13.50390625" style="0" hidden="1" customWidth="1"/>
    <col min="17" max="17" width="11.75390625" style="0" customWidth="1"/>
    <col min="18" max="18" width="10.00390625" style="0" customWidth="1"/>
    <col min="19" max="19" width="11.50390625" style="0" customWidth="1"/>
    <col min="20" max="20" width="10.625" style="0" customWidth="1"/>
    <col min="21" max="21" width="10.50390625" style="0" customWidth="1"/>
    <col min="22" max="22" width="11.50390625" style="0" customWidth="1"/>
  </cols>
  <sheetData>
    <row r="1" spans="1:2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1"/>
      <c r="W1" s="1"/>
    </row>
    <row r="2" spans="1:23" ht="4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 t="s">
        <v>0</v>
      </c>
      <c r="R2" s="3"/>
      <c r="S2" s="3"/>
      <c r="T2" s="3"/>
      <c r="U2" s="3"/>
      <c r="V2" s="1"/>
      <c r="W2" s="1"/>
    </row>
    <row r="3" spans="1:23" ht="16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  <c r="T3" s="2"/>
      <c r="U3" s="2"/>
      <c r="V3" s="1"/>
      <c r="W3" s="1"/>
    </row>
    <row r="4" spans="1:2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1"/>
      <c r="W4" s="1"/>
    </row>
    <row r="5" spans="1:2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1"/>
      <c r="W5" s="1"/>
    </row>
    <row r="6" spans="1:2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1"/>
      <c r="W6" s="1"/>
    </row>
    <row r="7" spans="1:23" ht="15" customHeight="1">
      <c r="A7" s="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1"/>
    </row>
    <row r="8" spans="1:23" ht="15" customHeight="1">
      <c r="A8" s="6" t="s">
        <v>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5"/>
      <c r="W8" s="1"/>
    </row>
    <row r="9" spans="1:23" ht="15">
      <c r="A9" s="7" t="s">
        <v>3</v>
      </c>
      <c r="B9" s="8"/>
      <c r="C9" s="8"/>
      <c r="D9" s="8"/>
      <c r="E9" s="1"/>
      <c r="F9" s="1"/>
      <c r="G9" s="1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"/>
    </row>
    <row r="10" spans="1:23" ht="15">
      <c r="A10" s="9" t="s">
        <v>4</v>
      </c>
      <c r="B10" s="5"/>
      <c r="C10" s="5"/>
      <c r="D10" s="1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"/>
    </row>
    <row r="11" spans="1:23" ht="8.25" customHeight="1">
      <c r="A11" s="5"/>
      <c r="B11" s="5"/>
      <c r="C11" s="5"/>
      <c r="D11" s="9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"/>
    </row>
    <row r="12" spans="1:53" ht="15" customHeight="1">
      <c r="A12" s="10" t="s">
        <v>5</v>
      </c>
      <c r="B12" s="10" t="s">
        <v>6</v>
      </c>
      <c r="C12" s="10" t="s">
        <v>7</v>
      </c>
      <c r="D12" s="10" t="s">
        <v>8</v>
      </c>
      <c r="E12" s="10" t="s">
        <v>9</v>
      </c>
      <c r="F12" s="10"/>
      <c r="G12" s="10"/>
      <c r="H12" s="10" t="s">
        <v>10</v>
      </c>
      <c r="I12" s="10" t="s">
        <v>11</v>
      </c>
      <c r="J12" s="10"/>
      <c r="K12" s="10"/>
      <c r="L12" s="10" t="s">
        <v>12</v>
      </c>
      <c r="M12" s="10" t="s">
        <v>13</v>
      </c>
      <c r="N12" s="10"/>
      <c r="O12" s="10"/>
      <c r="P12" s="10"/>
      <c r="Q12" s="10" t="s">
        <v>14</v>
      </c>
      <c r="R12" s="10" t="s">
        <v>15</v>
      </c>
      <c r="S12" s="10"/>
      <c r="T12" s="10"/>
      <c r="U12" s="10" t="s">
        <v>16</v>
      </c>
      <c r="V12" s="5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3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5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34.5" customHeight="1">
      <c r="A14" s="10"/>
      <c r="B14" s="10"/>
      <c r="C14" s="10"/>
      <c r="D14" s="10"/>
      <c r="E14" s="13" t="s">
        <v>17</v>
      </c>
      <c r="F14" s="13" t="s">
        <v>18</v>
      </c>
      <c r="G14" s="13" t="s">
        <v>19</v>
      </c>
      <c r="H14" s="10"/>
      <c r="I14" s="13" t="s">
        <v>20</v>
      </c>
      <c r="J14" s="13" t="s">
        <v>21</v>
      </c>
      <c r="K14" s="13" t="s">
        <v>22</v>
      </c>
      <c r="L14" s="10"/>
      <c r="M14" s="13" t="s">
        <v>23</v>
      </c>
      <c r="N14" s="13" t="s">
        <v>24</v>
      </c>
      <c r="O14" s="13" t="s">
        <v>25</v>
      </c>
      <c r="P14" s="13"/>
      <c r="Q14" s="10"/>
      <c r="R14" s="13" t="s">
        <v>26</v>
      </c>
      <c r="S14" s="13" t="s">
        <v>27</v>
      </c>
      <c r="T14" s="13" t="s">
        <v>28</v>
      </c>
      <c r="U14" s="10"/>
      <c r="V14" s="5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15">
      <c r="A15" s="14" t="s">
        <v>29</v>
      </c>
      <c r="B15" s="14" t="s">
        <v>30</v>
      </c>
      <c r="C15" s="14" t="s">
        <v>31</v>
      </c>
      <c r="D15" s="14">
        <v>4</v>
      </c>
      <c r="E15" s="14" t="s">
        <v>32</v>
      </c>
      <c r="F15" s="14" t="s">
        <v>33</v>
      </c>
      <c r="G15" s="14" t="s">
        <v>34</v>
      </c>
      <c r="H15" s="14" t="s">
        <v>35</v>
      </c>
      <c r="I15" s="14" t="s">
        <v>36</v>
      </c>
      <c r="J15" s="14" t="s">
        <v>37</v>
      </c>
      <c r="K15" s="14" t="s">
        <v>38</v>
      </c>
      <c r="L15" s="14" t="s">
        <v>39</v>
      </c>
      <c r="M15" s="14" t="s">
        <v>40</v>
      </c>
      <c r="N15" s="14" t="s">
        <v>41</v>
      </c>
      <c r="O15" s="14" t="s">
        <v>42</v>
      </c>
      <c r="P15" s="14"/>
      <c r="Q15" s="14" t="s">
        <v>43</v>
      </c>
      <c r="R15" s="14" t="s">
        <v>44</v>
      </c>
      <c r="S15" s="14" t="s">
        <v>45</v>
      </c>
      <c r="T15" s="14" t="s">
        <v>46</v>
      </c>
      <c r="U15" s="14" t="s">
        <v>47</v>
      </c>
      <c r="V15" s="5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12.75" customHeight="1" hidden="1">
      <c r="A16" s="15" t="s">
        <v>48</v>
      </c>
      <c r="B16" s="16" t="s">
        <v>49</v>
      </c>
      <c r="C16" s="17"/>
      <c r="D16" s="18" t="e">
        <f>#REF!-D17</f>
        <v>#REF!</v>
      </c>
      <c r="E16" s="18" t="e">
        <f>#REF!-E17</f>
        <v>#REF!</v>
      </c>
      <c r="F16" s="19" t="e">
        <f>#REF!</f>
        <v>#REF!</v>
      </c>
      <c r="G16" s="17" t="e">
        <f>#REF!</f>
        <v>#REF!</v>
      </c>
      <c r="H16" s="18" t="e">
        <f>E16</f>
        <v>#REF!</v>
      </c>
      <c r="I16" s="19" t="e">
        <f>#REF!</f>
        <v>#REF!</v>
      </c>
      <c r="J16" s="17" t="e">
        <f>#REF!</f>
        <v>#REF!</v>
      </c>
      <c r="K16" s="17" t="e">
        <f>#REF!</f>
        <v>#REF!</v>
      </c>
      <c r="L16" s="17" t="e">
        <f>I16</f>
        <v>#REF!</v>
      </c>
      <c r="M16" s="17" t="e">
        <f>#REF!</f>
        <v>#REF!</v>
      </c>
      <c r="N16" s="17" t="e">
        <f>#REF!</f>
        <v>#REF!</v>
      </c>
      <c r="O16" s="17" t="e">
        <f>#REF!</f>
        <v>#REF!</v>
      </c>
      <c r="P16" s="17"/>
      <c r="Q16" s="17" t="e">
        <f>M16</f>
        <v>#REF!</v>
      </c>
      <c r="R16" s="17" t="e">
        <f>#REF!</f>
        <v>#REF!</v>
      </c>
      <c r="S16" s="19" t="e">
        <f>#REF!</f>
        <v>#REF!</v>
      </c>
      <c r="T16" s="17" t="e">
        <f>#REF!</f>
        <v>#REF!</v>
      </c>
      <c r="U16" s="17" t="e">
        <f>R16</f>
        <v>#REF!</v>
      </c>
      <c r="V16" s="5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12.75" customHeight="1" hidden="1">
      <c r="A17" s="20" t="s">
        <v>50</v>
      </c>
      <c r="B17" s="21" t="s">
        <v>51</v>
      </c>
      <c r="C17" s="17"/>
      <c r="D17" s="22">
        <v>908588</v>
      </c>
      <c r="E17" s="22">
        <v>908588</v>
      </c>
      <c r="F17" s="22" t="e">
        <f>#REF!-F16</f>
        <v>#REF!</v>
      </c>
      <c r="G17" s="22" t="e">
        <f>#REF!-G16</f>
        <v>#REF!</v>
      </c>
      <c r="H17" s="18" t="e">
        <f>#REF!-H16</f>
        <v>#REF!</v>
      </c>
      <c r="I17" s="23" t="e">
        <f>#REF!-I16</f>
        <v>#REF!</v>
      </c>
      <c r="J17" s="23" t="e">
        <f>#REF!-J16</f>
        <v>#REF!</v>
      </c>
      <c r="K17" s="23" t="e">
        <f>#REF!-K16</f>
        <v>#REF!</v>
      </c>
      <c r="L17" s="18" t="e">
        <f>#REF!-L16</f>
        <v>#REF!</v>
      </c>
      <c r="M17" s="23" t="e">
        <f>#REF!-M16</f>
        <v>#REF!</v>
      </c>
      <c r="N17" s="23" t="e">
        <f>#REF!-N16</f>
        <v>#REF!</v>
      </c>
      <c r="O17" s="23" t="e">
        <f>#REF!-O16</f>
        <v>#REF!</v>
      </c>
      <c r="P17" s="23"/>
      <c r="Q17" s="18" t="e">
        <f>#REF!-Q16</f>
        <v>#REF!</v>
      </c>
      <c r="R17" s="23" t="e">
        <f>#REF!-R16</f>
        <v>#REF!</v>
      </c>
      <c r="S17" s="23" t="e">
        <f>#REF!-S16</f>
        <v>#REF!</v>
      </c>
      <c r="T17" s="23" t="e">
        <f>#REF!-T16</f>
        <v>#REF!</v>
      </c>
      <c r="U17" s="18" t="e">
        <f>#REF!-U16</f>
        <v>#REF!</v>
      </c>
      <c r="V17" s="5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57.75" customHeight="1">
      <c r="A18" s="15" t="s">
        <v>52</v>
      </c>
      <c r="B18" s="16" t="s">
        <v>53</v>
      </c>
      <c r="C18" s="24">
        <f>D18</f>
        <v>155012.40000000002</v>
      </c>
      <c r="D18" s="24">
        <f>H18+L18+Q18+U18</f>
        <v>155012.40000000002</v>
      </c>
      <c r="E18" s="17">
        <f>E20+E23</f>
        <v>8170</v>
      </c>
      <c r="F18" s="17">
        <f>F20+F23</f>
        <v>9232</v>
      </c>
      <c r="G18" s="17">
        <f>G20+G23</f>
        <v>8509.3</v>
      </c>
      <c r="H18" s="17">
        <f>H20+H23</f>
        <v>25911.3</v>
      </c>
      <c r="I18" s="17">
        <f>I20+I23</f>
        <v>9369.5</v>
      </c>
      <c r="J18" s="17">
        <f>J20+J23</f>
        <v>9871.5</v>
      </c>
      <c r="K18" s="17">
        <f>K20+K23</f>
        <v>12819</v>
      </c>
      <c r="L18" s="17">
        <f>L20+L23</f>
        <v>32060</v>
      </c>
      <c r="M18" s="17">
        <f>M20+M23</f>
        <v>25905.1</v>
      </c>
      <c r="N18" s="17">
        <f>N20+N23</f>
        <v>23656.8</v>
      </c>
      <c r="O18" s="17">
        <f>O20+O23</f>
        <v>13766</v>
      </c>
      <c r="P18" s="17">
        <f>P20+P23</f>
        <v>0</v>
      </c>
      <c r="Q18" s="17">
        <f>Q20+Q23</f>
        <v>63327.9</v>
      </c>
      <c r="R18" s="17">
        <f>R20+R23</f>
        <v>12598</v>
      </c>
      <c r="S18" s="17">
        <f>S20+S23</f>
        <v>12144</v>
      </c>
      <c r="T18" s="17">
        <f>T20+T23</f>
        <v>8971.2</v>
      </c>
      <c r="U18" s="17">
        <f>U20+U23</f>
        <v>33713.2</v>
      </c>
      <c r="V18" s="5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18.75" customHeight="1">
      <c r="A19" s="20" t="s">
        <v>54</v>
      </c>
      <c r="B19" s="16"/>
      <c r="C19" s="17"/>
      <c r="D19" s="18"/>
      <c r="E19" s="22"/>
      <c r="F19" s="22"/>
      <c r="G19" s="22"/>
      <c r="H19" s="18"/>
      <c r="I19" s="23"/>
      <c r="J19" s="23"/>
      <c r="K19" s="23"/>
      <c r="L19" s="18"/>
      <c r="M19" s="23"/>
      <c r="N19" s="23"/>
      <c r="O19" s="23"/>
      <c r="P19" s="23"/>
      <c r="Q19" s="18"/>
      <c r="R19" s="23"/>
      <c r="S19" s="23"/>
      <c r="T19" s="23"/>
      <c r="U19" s="18"/>
      <c r="V19" s="5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42.75" customHeight="1">
      <c r="A20" s="25" t="s">
        <v>55</v>
      </c>
      <c r="B20" s="21" t="s">
        <v>56</v>
      </c>
      <c r="C20" s="18">
        <f>C21+C22</f>
        <v>83367</v>
      </c>
      <c r="D20" s="18">
        <f>D21+D22</f>
        <v>83367</v>
      </c>
      <c r="E20" s="18">
        <f>E21+E22</f>
        <v>5606</v>
      </c>
      <c r="F20" s="18">
        <f>F21+F22</f>
        <v>6667</v>
      </c>
      <c r="G20" s="18">
        <f>G21+G22</f>
        <v>4614</v>
      </c>
      <c r="H20" s="18">
        <f>H21+H22</f>
        <v>16887</v>
      </c>
      <c r="I20" s="18">
        <f>I21+I22</f>
        <v>6804</v>
      </c>
      <c r="J20" s="18">
        <f>J21+J22</f>
        <v>7305</v>
      </c>
      <c r="K20" s="18">
        <f>K21+K22</f>
        <v>5251</v>
      </c>
      <c r="L20" s="18">
        <f>L21+L22</f>
        <v>19360</v>
      </c>
      <c r="M20" s="18">
        <f>M21+M22</f>
        <v>7506</v>
      </c>
      <c r="N20" s="18">
        <f>N21+N22</f>
        <v>7565</v>
      </c>
      <c r="O20" s="18">
        <f>O21+O22</f>
        <v>6201</v>
      </c>
      <c r="P20" s="18">
        <f>P21+P22</f>
        <v>0</v>
      </c>
      <c r="Q20" s="18">
        <f>Q21+Q22</f>
        <v>21272</v>
      </c>
      <c r="R20" s="18">
        <f>R21+R22</f>
        <v>10034</v>
      </c>
      <c r="S20" s="18">
        <f>S21+S22</f>
        <v>9310</v>
      </c>
      <c r="T20" s="18">
        <f>T21+T22</f>
        <v>6504</v>
      </c>
      <c r="U20" s="18">
        <f>U21+U22</f>
        <v>25848</v>
      </c>
      <c r="V20" s="5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37.5" customHeight="1">
      <c r="A21" s="25" t="s">
        <v>57</v>
      </c>
      <c r="B21" s="21"/>
      <c r="C21" s="22">
        <f aca="true" t="shared" si="0" ref="C21:C25">D21</f>
        <v>12960</v>
      </c>
      <c r="D21" s="22">
        <f aca="true" t="shared" si="1" ref="D21:D22">H21+L21+Q21+U21</f>
        <v>12960</v>
      </c>
      <c r="E21" s="22">
        <v>918</v>
      </c>
      <c r="F21" s="22">
        <v>969</v>
      </c>
      <c r="G21" s="22">
        <v>1316</v>
      </c>
      <c r="H21" s="22">
        <f aca="true" t="shared" si="2" ref="H21:H22">E21+F21+G21</f>
        <v>3203</v>
      </c>
      <c r="I21" s="22">
        <v>968</v>
      </c>
      <c r="J21" s="22">
        <v>969</v>
      </c>
      <c r="K21" s="22">
        <v>1316</v>
      </c>
      <c r="L21" s="22">
        <f aca="true" t="shared" si="3" ref="L21:L22">I21+J21+K21</f>
        <v>3253</v>
      </c>
      <c r="M21" s="22">
        <v>968</v>
      </c>
      <c r="N21" s="22">
        <v>969</v>
      </c>
      <c r="O21" s="22">
        <v>1316</v>
      </c>
      <c r="P21" s="22"/>
      <c r="Q21" s="22">
        <f aca="true" t="shared" si="4" ref="Q21:Q22">M21+N21+O21</f>
        <v>3253</v>
      </c>
      <c r="R21" s="22">
        <v>968</v>
      </c>
      <c r="S21" s="22">
        <v>969</v>
      </c>
      <c r="T21" s="22">
        <v>1314</v>
      </c>
      <c r="U21" s="22">
        <f aca="true" t="shared" si="5" ref="U21:U22">R21+S21+T21</f>
        <v>3251</v>
      </c>
      <c r="V21" s="5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53.25" customHeight="1">
      <c r="A22" s="25" t="s">
        <v>58</v>
      </c>
      <c r="B22" s="21"/>
      <c r="C22" s="22">
        <f t="shared" si="0"/>
        <v>70407</v>
      </c>
      <c r="D22" s="22">
        <f t="shared" si="1"/>
        <v>70407</v>
      </c>
      <c r="E22" s="22">
        <v>4688</v>
      </c>
      <c r="F22" s="22">
        <v>5698</v>
      </c>
      <c r="G22" s="22">
        <v>3298</v>
      </c>
      <c r="H22" s="22">
        <f t="shared" si="2"/>
        <v>13684</v>
      </c>
      <c r="I22" s="22">
        <v>5836</v>
      </c>
      <c r="J22" s="22">
        <v>6336</v>
      </c>
      <c r="K22" s="22">
        <v>3935</v>
      </c>
      <c r="L22" s="22">
        <f t="shared" si="3"/>
        <v>16107</v>
      </c>
      <c r="M22" s="22">
        <v>6538</v>
      </c>
      <c r="N22" s="22">
        <v>6596</v>
      </c>
      <c r="O22" s="22">
        <v>4885</v>
      </c>
      <c r="P22" s="22"/>
      <c r="Q22" s="22">
        <f t="shared" si="4"/>
        <v>18019</v>
      </c>
      <c r="R22" s="22">
        <v>9066</v>
      </c>
      <c r="S22" s="22">
        <v>8341</v>
      </c>
      <c r="T22" s="22">
        <v>5190</v>
      </c>
      <c r="U22" s="22">
        <f t="shared" si="5"/>
        <v>22597</v>
      </c>
      <c r="V22" s="5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29.25" customHeight="1">
      <c r="A23" s="25" t="s">
        <v>59</v>
      </c>
      <c r="B23" s="21" t="s">
        <v>60</v>
      </c>
      <c r="C23" s="18">
        <f t="shared" si="0"/>
        <v>71645.40000000001</v>
      </c>
      <c r="D23" s="18">
        <f>D25+D24</f>
        <v>71645.40000000001</v>
      </c>
      <c r="E23" s="18">
        <f>E25+E24</f>
        <v>2564</v>
      </c>
      <c r="F23" s="18">
        <f>F25+F24</f>
        <v>2565</v>
      </c>
      <c r="G23" s="18">
        <f>G25+G24</f>
        <v>3895.3</v>
      </c>
      <c r="H23" s="18">
        <f>H25+H24</f>
        <v>9024.3</v>
      </c>
      <c r="I23" s="18">
        <f>I25+I24</f>
        <v>2565.5</v>
      </c>
      <c r="J23" s="18">
        <f>J25+J24</f>
        <v>2566.5</v>
      </c>
      <c r="K23" s="18">
        <f>K25+K24</f>
        <v>7568</v>
      </c>
      <c r="L23" s="18">
        <f>L25+L24</f>
        <v>12700</v>
      </c>
      <c r="M23" s="18">
        <f>M25+M24</f>
        <v>18399.1</v>
      </c>
      <c r="N23" s="18">
        <f>N25+N24</f>
        <v>16091.8</v>
      </c>
      <c r="O23" s="18">
        <f>O25+O24</f>
        <v>7565</v>
      </c>
      <c r="P23" s="18">
        <f>P25+P24</f>
        <v>0</v>
      </c>
      <c r="Q23" s="18">
        <f>Q25+Q24</f>
        <v>42055.9</v>
      </c>
      <c r="R23" s="18">
        <f>R25+R24</f>
        <v>2564</v>
      </c>
      <c r="S23" s="18">
        <f>S25+S24</f>
        <v>2834</v>
      </c>
      <c r="T23" s="18">
        <f>T25+T24</f>
        <v>2467.2</v>
      </c>
      <c r="U23" s="18">
        <f>U25+U24</f>
        <v>7865.2</v>
      </c>
      <c r="V23" s="5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37.5" customHeight="1">
      <c r="A24" s="25" t="s">
        <v>57</v>
      </c>
      <c r="B24" s="21"/>
      <c r="C24" s="22">
        <f t="shared" si="0"/>
        <v>11566.3</v>
      </c>
      <c r="D24" s="22">
        <f aca="true" t="shared" si="6" ref="D24:D25">H24+L24+Q24+U24</f>
        <v>11566.3</v>
      </c>
      <c r="E24" s="22">
        <v>940</v>
      </c>
      <c r="F24" s="22">
        <v>940</v>
      </c>
      <c r="G24" s="22">
        <v>942</v>
      </c>
      <c r="H24" s="22">
        <f aca="true" t="shared" si="7" ref="H24:H25">E24+F24+G24</f>
        <v>2822</v>
      </c>
      <c r="I24" s="22">
        <v>941.5</v>
      </c>
      <c r="J24" s="22">
        <v>941.5</v>
      </c>
      <c r="K24" s="22">
        <v>943</v>
      </c>
      <c r="L24" s="22">
        <f aca="true" t="shared" si="8" ref="L24:L25">I24+J24+K24</f>
        <v>2826</v>
      </c>
      <c r="M24" s="22">
        <v>943.1</v>
      </c>
      <c r="N24" s="22">
        <v>942</v>
      </c>
      <c r="O24" s="22">
        <v>940</v>
      </c>
      <c r="P24" s="22"/>
      <c r="Q24" s="22">
        <f aca="true" t="shared" si="9" ref="Q24:Q25">M24+N24+O24</f>
        <v>2825.1</v>
      </c>
      <c r="R24" s="22">
        <v>940</v>
      </c>
      <c r="S24" s="22">
        <v>1210</v>
      </c>
      <c r="T24" s="22">
        <v>943.2</v>
      </c>
      <c r="U24" s="22">
        <f aca="true" t="shared" si="10" ref="U24:U25">R24+S24+T24</f>
        <v>3093.2</v>
      </c>
      <c r="V24" s="5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50.25" customHeight="1">
      <c r="A25" s="25" t="s">
        <v>58</v>
      </c>
      <c r="B25" s="21"/>
      <c r="C25" s="26">
        <f t="shared" si="0"/>
        <v>60079.100000000006</v>
      </c>
      <c r="D25" s="26">
        <f t="shared" si="6"/>
        <v>60079.100000000006</v>
      </c>
      <c r="E25" s="27">
        <v>1624</v>
      </c>
      <c r="F25" s="27">
        <v>1625</v>
      </c>
      <c r="G25" s="27">
        <v>2953.3</v>
      </c>
      <c r="H25" s="22">
        <f t="shared" si="7"/>
        <v>6202.3</v>
      </c>
      <c r="I25" s="22">
        <v>1624</v>
      </c>
      <c r="J25" s="26">
        <v>1625</v>
      </c>
      <c r="K25" s="22">
        <v>6625</v>
      </c>
      <c r="L25" s="22">
        <f t="shared" si="8"/>
        <v>9874</v>
      </c>
      <c r="M25" s="22">
        <v>17456</v>
      </c>
      <c r="N25" s="22">
        <v>15149.8</v>
      </c>
      <c r="O25" s="22">
        <v>6625</v>
      </c>
      <c r="P25" s="22"/>
      <c r="Q25" s="22">
        <f t="shared" si="9"/>
        <v>39230.8</v>
      </c>
      <c r="R25" s="22">
        <v>1624</v>
      </c>
      <c r="S25" s="22">
        <v>1624</v>
      </c>
      <c r="T25" s="22">
        <v>1524</v>
      </c>
      <c r="U25" s="22">
        <f t="shared" si="10"/>
        <v>4772</v>
      </c>
      <c r="V25" s="5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39.75" customHeight="1">
      <c r="A26" s="28" t="s">
        <v>61</v>
      </c>
      <c r="B26" s="16" t="s">
        <v>62</v>
      </c>
      <c r="C26" s="18">
        <f>C28+C30+C32+C34+C36</f>
        <v>155012.4</v>
      </c>
      <c r="D26" s="18">
        <f>D28+D30+D32+D34+D36</f>
        <v>155012.4</v>
      </c>
      <c r="E26" s="18">
        <f>E28+E30+E32+E34+E36</f>
        <v>8167</v>
      </c>
      <c r="F26" s="18">
        <f>F28+F30+F32+F34+F36</f>
        <v>8277.5</v>
      </c>
      <c r="G26" s="18">
        <f>G28+G30+G32+G34+G36</f>
        <v>9306.8</v>
      </c>
      <c r="H26" s="18">
        <f>H28+H30+H32+H34+H36</f>
        <v>25751.3</v>
      </c>
      <c r="I26" s="18">
        <f>I28+I30+I32+I34+I36</f>
        <v>10263</v>
      </c>
      <c r="J26" s="18">
        <f>J28+J30+J32+J34+J36</f>
        <v>8539</v>
      </c>
      <c r="K26" s="18">
        <f>K28+K30+K32+K34+K36</f>
        <v>15453</v>
      </c>
      <c r="L26" s="18">
        <f>L28+L30+L32+L34+L36</f>
        <v>34255</v>
      </c>
      <c r="M26" s="18">
        <f>M28+M30+M32+M34+M36</f>
        <v>28538.6</v>
      </c>
      <c r="N26" s="18">
        <f>N28+N30+N32+N34+N36</f>
        <v>26060.3</v>
      </c>
      <c r="O26" s="18">
        <f>O28+O30+O32+O34+O36</f>
        <v>13517</v>
      </c>
      <c r="P26" s="18">
        <f>P28+P30+P32+P34+P36</f>
        <v>0</v>
      </c>
      <c r="Q26" s="18">
        <f>Q28+Q30+Q32+Q34+Q36</f>
        <v>68115.9</v>
      </c>
      <c r="R26" s="18">
        <f>R28+R30+R32+R34+R36</f>
        <v>9784</v>
      </c>
      <c r="S26" s="18">
        <f>S28+S30+S32+S34+S36</f>
        <v>7673</v>
      </c>
      <c r="T26" s="18">
        <f>T28+T30+T32+T34+T36</f>
        <v>9433.2</v>
      </c>
      <c r="U26" s="18">
        <f>U28+U30+U32+U34+U36</f>
        <v>26890.2</v>
      </c>
      <c r="V26" s="5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21" customHeight="1">
      <c r="A27" s="20" t="s">
        <v>54</v>
      </c>
      <c r="B27" s="16"/>
      <c r="C27" s="22"/>
      <c r="D27" s="18"/>
      <c r="E27" s="22"/>
      <c r="F27" s="22"/>
      <c r="G27" s="22"/>
      <c r="H27" s="18"/>
      <c r="I27" s="22"/>
      <c r="J27" s="22"/>
      <c r="K27" s="22"/>
      <c r="L27" s="18"/>
      <c r="M27" s="22"/>
      <c r="N27" s="22"/>
      <c r="O27" s="22"/>
      <c r="P27" s="22"/>
      <c r="Q27" s="18"/>
      <c r="R27" s="22"/>
      <c r="S27" s="22"/>
      <c r="T27" s="22"/>
      <c r="U27" s="18"/>
      <c r="V27" s="5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ht="65.25" customHeight="1">
      <c r="A28" s="25" t="s">
        <v>63</v>
      </c>
      <c r="B28" s="21" t="s">
        <v>64</v>
      </c>
      <c r="C28" s="22">
        <f aca="true" t="shared" si="11" ref="C28:C33">D28</f>
        <v>684</v>
      </c>
      <c r="D28" s="18">
        <f>D29</f>
        <v>684</v>
      </c>
      <c r="E28" s="18">
        <f>E29</f>
        <v>0</v>
      </c>
      <c r="F28" s="18">
        <f>F29</f>
        <v>0</v>
      </c>
      <c r="G28" s="18">
        <f>G29</f>
        <v>0</v>
      </c>
      <c r="H28" s="18">
        <f>H29</f>
        <v>0</v>
      </c>
      <c r="I28" s="18">
        <f>I29</f>
        <v>0</v>
      </c>
      <c r="J28" s="18">
        <f>J29</f>
        <v>0</v>
      </c>
      <c r="K28" s="18">
        <f>K29</f>
        <v>0</v>
      </c>
      <c r="L28" s="18">
        <f>L29</f>
        <v>0</v>
      </c>
      <c r="M28" s="18">
        <f>M29</f>
        <v>0</v>
      </c>
      <c r="N28" s="18">
        <f>N29</f>
        <v>0</v>
      </c>
      <c r="O28" s="18">
        <f>O29</f>
        <v>0</v>
      </c>
      <c r="P28" s="18">
        <f>P29</f>
        <v>0</v>
      </c>
      <c r="Q28" s="18">
        <f>Q29</f>
        <v>0</v>
      </c>
      <c r="R28" s="18">
        <f>R29</f>
        <v>684</v>
      </c>
      <c r="S28" s="18">
        <f>S29</f>
        <v>0</v>
      </c>
      <c r="T28" s="18">
        <f>T29</f>
        <v>0</v>
      </c>
      <c r="U28" s="18">
        <f>U29</f>
        <v>684</v>
      </c>
      <c r="V28" s="5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36" customHeight="1">
      <c r="A29" s="25" t="s">
        <v>57</v>
      </c>
      <c r="B29" s="21"/>
      <c r="C29" s="22">
        <f t="shared" si="11"/>
        <v>684</v>
      </c>
      <c r="D29" s="22">
        <f>H29+L29+Q29+U29</f>
        <v>684</v>
      </c>
      <c r="E29" s="22"/>
      <c r="F29" s="22"/>
      <c r="G29" s="22"/>
      <c r="H29" s="22">
        <f>E29+F29+G29</f>
        <v>0</v>
      </c>
      <c r="I29" s="22"/>
      <c r="J29" s="22"/>
      <c r="K29" s="22"/>
      <c r="L29" s="22">
        <f>I29+J29+K29</f>
        <v>0</v>
      </c>
      <c r="M29" s="22"/>
      <c r="N29" s="22"/>
      <c r="O29" s="22"/>
      <c r="P29" s="22"/>
      <c r="Q29" s="22">
        <f>M29+N29+O29</f>
        <v>0</v>
      </c>
      <c r="R29" s="22">
        <v>684</v>
      </c>
      <c r="S29" s="22"/>
      <c r="T29" s="22"/>
      <c r="U29" s="22">
        <f>R29+S29+T29</f>
        <v>684</v>
      </c>
      <c r="V29" s="5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35.25" customHeight="1">
      <c r="A30" s="25" t="s">
        <v>65</v>
      </c>
      <c r="B30" s="21" t="s">
        <v>66</v>
      </c>
      <c r="C30" s="18">
        <f t="shared" si="11"/>
        <v>47941.5</v>
      </c>
      <c r="D30" s="18">
        <f>D31</f>
        <v>47941.5</v>
      </c>
      <c r="E30" s="18">
        <f>E31</f>
        <v>4137.5</v>
      </c>
      <c r="F30" s="18">
        <f>F31</f>
        <v>3988.5</v>
      </c>
      <c r="G30" s="18">
        <f>G31</f>
        <v>5527.8</v>
      </c>
      <c r="H30" s="18">
        <f>H31</f>
        <v>13653.8</v>
      </c>
      <c r="I30" s="18">
        <f>I31</f>
        <v>4267.5</v>
      </c>
      <c r="J30" s="18">
        <f>J31</f>
        <v>3498.5</v>
      </c>
      <c r="K30" s="18">
        <f>K31</f>
        <v>3271.5</v>
      </c>
      <c r="L30" s="18">
        <f>L31</f>
        <v>11037.5</v>
      </c>
      <c r="M30" s="18">
        <f>M31</f>
        <v>4491.5</v>
      </c>
      <c r="N30" s="18">
        <f>N31</f>
        <v>4540.5</v>
      </c>
      <c r="O30" s="18">
        <f>O31</f>
        <v>3233.5</v>
      </c>
      <c r="P30" s="18">
        <f>P31</f>
        <v>0</v>
      </c>
      <c r="Q30" s="18">
        <f>Q31</f>
        <v>12265.5</v>
      </c>
      <c r="R30" s="18">
        <f>R31</f>
        <v>3710.5</v>
      </c>
      <c r="S30" s="18">
        <f>S31</f>
        <v>3560.5</v>
      </c>
      <c r="T30" s="18">
        <f>T31</f>
        <v>3713.7</v>
      </c>
      <c r="U30" s="18">
        <f>U31</f>
        <v>10984.7</v>
      </c>
      <c r="V30" s="5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37.5" customHeight="1">
      <c r="A31" s="25" t="s">
        <v>57</v>
      </c>
      <c r="B31" s="21"/>
      <c r="C31" s="29">
        <f t="shared" si="11"/>
        <v>47941.5</v>
      </c>
      <c r="D31" s="29">
        <f>H31+L31+Q31+U31</f>
        <v>47941.5</v>
      </c>
      <c r="E31" s="29">
        <v>4137.5</v>
      </c>
      <c r="F31" s="29">
        <v>3988.5</v>
      </c>
      <c r="G31" s="29">
        <v>5527.8</v>
      </c>
      <c r="H31" s="29">
        <f>E31+F31+G31</f>
        <v>13653.8</v>
      </c>
      <c r="I31" s="29">
        <v>4267.5</v>
      </c>
      <c r="J31" s="29">
        <v>3498.5</v>
      </c>
      <c r="K31" s="29">
        <v>3271.5</v>
      </c>
      <c r="L31" s="29">
        <f>I31+J31+K31</f>
        <v>11037.5</v>
      </c>
      <c r="M31" s="29">
        <v>4491.5</v>
      </c>
      <c r="N31" s="29">
        <v>4540.5</v>
      </c>
      <c r="O31" s="29">
        <v>3233.5</v>
      </c>
      <c r="P31" s="29"/>
      <c r="Q31" s="29">
        <f>M31+N31+O31</f>
        <v>12265.5</v>
      </c>
      <c r="R31" s="29">
        <v>3710.5</v>
      </c>
      <c r="S31" s="29">
        <v>3560.5</v>
      </c>
      <c r="T31" s="29">
        <v>3713.7</v>
      </c>
      <c r="U31" s="29">
        <f>R31+S31+T31</f>
        <v>10984.7</v>
      </c>
      <c r="V31" s="5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82.5" customHeight="1">
      <c r="A32" s="25" t="s">
        <v>67</v>
      </c>
      <c r="B32" s="21" t="s">
        <v>68</v>
      </c>
      <c r="C32" s="18">
        <f t="shared" si="11"/>
        <v>0</v>
      </c>
      <c r="D32" s="18">
        <f>D33</f>
        <v>0</v>
      </c>
      <c r="E32" s="18">
        <f>E33</f>
        <v>0</v>
      </c>
      <c r="F32" s="18">
        <f>F33</f>
        <v>0</v>
      </c>
      <c r="G32" s="18">
        <f>G33</f>
        <v>0</v>
      </c>
      <c r="H32" s="18">
        <f>H33</f>
        <v>0</v>
      </c>
      <c r="I32" s="18">
        <f>I33</f>
        <v>0</v>
      </c>
      <c r="J32" s="18">
        <f>J33</f>
        <v>0</v>
      </c>
      <c r="K32" s="18">
        <f>K33</f>
        <v>0</v>
      </c>
      <c r="L32" s="18">
        <f>L33</f>
        <v>0</v>
      </c>
      <c r="M32" s="18">
        <f>M33</f>
        <v>0</v>
      </c>
      <c r="N32" s="18">
        <f>N33</f>
        <v>0</v>
      </c>
      <c r="O32" s="18">
        <f>O33</f>
        <v>0</v>
      </c>
      <c r="P32" s="18">
        <f>P33</f>
        <v>0</v>
      </c>
      <c r="Q32" s="18">
        <f>Q33</f>
        <v>0</v>
      </c>
      <c r="R32" s="18">
        <f>R33</f>
        <v>0</v>
      </c>
      <c r="S32" s="18">
        <f>S33</f>
        <v>0</v>
      </c>
      <c r="T32" s="18">
        <f>T33</f>
        <v>0</v>
      </c>
      <c r="U32" s="18">
        <f>U33</f>
        <v>0</v>
      </c>
      <c r="V32" s="5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45" customHeight="1">
      <c r="A33" s="25" t="s">
        <v>57</v>
      </c>
      <c r="B33" s="21"/>
      <c r="C33" s="22">
        <f t="shared" si="11"/>
        <v>0</v>
      </c>
      <c r="D33" s="22">
        <f>H33+L33+Q33+U33</f>
        <v>0</v>
      </c>
      <c r="E33" s="22"/>
      <c r="F33" s="22"/>
      <c r="G33" s="22"/>
      <c r="H33" s="22">
        <f>E33+F33+G33</f>
        <v>0</v>
      </c>
      <c r="I33" s="22"/>
      <c r="J33" s="22"/>
      <c r="K33" s="22"/>
      <c r="L33" s="22">
        <f>I33+J33+K33</f>
        <v>0</v>
      </c>
      <c r="M33" s="22"/>
      <c r="N33" s="22"/>
      <c r="O33" s="22">
        <f>54-54</f>
        <v>0</v>
      </c>
      <c r="P33" s="22"/>
      <c r="Q33" s="22">
        <f>M33+N33+O33</f>
        <v>0</v>
      </c>
      <c r="R33" s="22"/>
      <c r="S33" s="22"/>
      <c r="T33" s="22"/>
      <c r="U33" s="22">
        <f>R33+S33+T33</f>
        <v>0</v>
      </c>
      <c r="V33" s="5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72" customHeight="1">
      <c r="A34" s="25" t="s">
        <v>69</v>
      </c>
      <c r="B34" s="21" t="s">
        <v>70</v>
      </c>
      <c r="C34" s="18">
        <f>C35</f>
        <v>3</v>
      </c>
      <c r="D34" s="18">
        <f>D35</f>
        <v>3</v>
      </c>
      <c r="E34" s="18">
        <f>E35</f>
        <v>0</v>
      </c>
      <c r="F34" s="18">
        <f>F35</f>
        <v>0</v>
      </c>
      <c r="G34" s="18">
        <f>G35</f>
        <v>0</v>
      </c>
      <c r="H34" s="18">
        <f>H35</f>
        <v>0</v>
      </c>
      <c r="I34" s="18">
        <f>I35</f>
        <v>0</v>
      </c>
      <c r="J34" s="18">
        <f>J35</f>
        <v>0</v>
      </c>
      <c r="K34" s="18">
        <f>K35</f>
        <v>0</v>
      </c>
      <c r="L34" s="18">
        <f>L35</f>
        <v>0</v>
      </c>
      <c r="M34" s="18">
        <f>M35</f>
        <v>0</v>
      </c>
      <c r="N34" s="18">
        <f>N35</f>
        <v>0</v>
      </c>
      <c r="O34" s="18">
        <f>O35</f>
        <v>0</v>
      </c>
      <c r="P34" s="18">
        <f>P35</f>
        <v>0</v>
      </c>
      <c r="Q34" s="18">
        <f>Q35</f>
        <v>0</v>
      </c>
      <c r="R34" s="18">
        <f>R35</f>
        <v>0</v>
      </c>
      <c r="S34" s="18">
        <f>S35</f>
        <v>3</v>
      </c>
      <c r="T34" s="18">
        <f>T35</f>
        <v>0</v>
      </c>
      <c r="U34" s="18">
        <f>U35</f>
        <v>3</v>
      </c>
      <c r="V34" s="5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37.5" customHeight="1">
      <c r="A35" s="25" t="s">
        <v>57</v>
      </c>
      <c r="B35" s="21"/>
      <c r="C35" s="22">
        <f aca="true" t="shared" si="12" ref="C35:C42">D35</f>
        <v>3</v>
      </c>
      <c r="D35" s="22">
        <f>H35+L35+Q35+U35</f>
        <v>3</v>
      </c>
      <c r="E35" s="22"/>
      <c r="F35" s="22"/>
      <c r="G35" s="22"/>
      <c r="H35" s="22">
        <f>E35+F35+G35</f>
        <v>0</v>
      </c>
      <c r="I35" s="22"/>
      <c r="J35" s="22"/>
      <c r="K35" s="22"/>
      <c r="L35" s="22">
        <f>I35+J35+K35</f>
        <v>0</v>
      </c>
      <c r="M35" s="22"/>
      <c r="N35" s="22"/>
      <c r="O35" s="22"/>
      <c r="P35" s="22"/>
      <c r="Q35" s="22">
        <f>M35+N35+O35</f>
        <v>0</v>
      </c>
      <c r="R35" s="22"/>
      <c r="S35" s="22">
        <v>3</v>
      </c>
      <c r="T35" s="22"/>
      <c r="U35" s="22">
        <f>R35+S35+T35</f>
        <v>3</v>
      </c>
      <c r="V35" s="5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37.5" customHeight="1">
      <c r="A36" s="25" t="s">
        <v>71</v>
      </c>
      <c r="B36" s="21" t="s">
        <v>72</v>
      </c>
      <c r="C36" s="18">
        <f t="shared" si="12"/>
        <v>106383.9</v>
      </c>
      <c r="D36" s="18">
        <f>D37</f>
        <v>106383.9</v>
      </c>
      <c r="E36" s="18">
        <f>E37</f>
        <v>4029.5</v>
      </c>
      <c r="F36" s="18">
        <f>F37</f>
        <v>4289</v>
      </c>
      <c r="G36" s="18">
        <f>G37</f>
        <v>3779</v>
      </c>
      <c r="H36" s="18">
        <f>H37</f>
        <v>12097.5</v>
      </c>
      <c r="I36" s="18">
        <f>I37</f>
        <v>5995.5</v>
      </c>
      <c r="J36" s="18">
        <f>J37</f>
        <v>5040.5</v>
      </c>
      <c r="K36" s="18">
        <f>K37</f>
        <v>12181.5</v>
      </c>
      <c r="L36" s="18">
        <f>L37</f>
        <v>23217.5</v>
      </c>
      <c r="M36" s="18">
        <f>M37</f>
        <v>24047.1</v>
      </c>
      <c r="N36" s="18">
        <f>N37</f>
        <v>21519.8</v>
      </c>
      <c r="O36" s="18">
        <f>O37</f>
        <v>10283.5</v>
      </c>
      <c r="P36" s="18">
        <f>P37</f>
        <v>0</v>
      </c>
      <c r="Q36" s="18">
        <f>Q37</f>
        <v>55850.399999999994</v>
      </c>
      <c r="R36" s="18">
        <f>R37</f>
        <v>5389.5</v>
      </c>
      <c r="S36" s="18">
        <f>S37</f>
        <v>4109.5</v>
      </c>
      <c r="T36" s="18">
        <f>T37</f>
        <v>5719.5</v>
      </c>
      <c r="U36" s="18">
        <f>U37</f>
        <v>15218.5</v>
      </c>
      <c r="V36" s="5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39" customHeight="1">
      <c r="A37" s="25" t="s">
        <v>57</v>
      </c>
      <c r="B37" s="21"/>
      <c r="C37" s="29">
        <f t="shared" si="12"/>
        <v>106383.9</v>
      </c>
      <c r="D37" s="29">
        <f>H37+L37+Q37+U37</f>
        <v>106383.9</v>
      </c>
      <c r="E37" s="29">
        <f>2893+1136.5</f>
        <v>4029.5</v>
      </c>
      <c r="F37" s="29">
        <f>4040+249</f>
        <v>4289</v>
      </c>
      <c r="G37" s="29">
        <f>3599+180</f>
        <v>3779</v>
      </c>
      <c r="H37" s="29">
        <f>E37+F37+G37</f>
        <v>12097.5</v>
      </c>
      <c r="I37" s="29">
        <f>4859+1136.5</f>
        <v>5995.5</v>
      </c>
      <c r="J37" s="29">
        <f>4860.5+180</f>
        <v>5040.5</v>
      </c>
      <c r="K37" s="29">
        <f>12001.5+180</f>
        <v>12181.5</v>
      </c>
      <c r="L37" s="29">
        <f>I37+J37+K37</f>
        <v>23217.5</v>
      </c>
      <c r="M37" s="29">
        <f>22911.1+1136</f>
        <v>24047.1</v>
      </c>
      <c r="N37" s="29">
        <f>21339.8+180</f>
        <v>21519.8</v>
      </c>
      <c r="O37" s="29">
        <f>10103.5+180</f>
        <v>10283.5</v>
      </c>
      <c r="P37" s="29"/>
      <c r="Q37" s="29">
        <f>M37+N37+O37</f>
        <v>55850.399999999994</v>
      </c>
      <c r="R37" s="29">
        <f>4413.5+976</f>
        <v>5389.5</v>
      </c>
      <c r="S37" s="29">
        <f>3929.5+180</f>
        <v>4109.5</v>
      </c>
      <c r="T37" s="29">
        <f>5524.5+195</f>
        <v>5719.5</v>
      </c>
      <c r="U37" s="29">
        <f>R37+S37+T37</f>
        <v>15218.5</v>
      </c>
      <c r="V37" s="5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41.25" customHeight="1">
      <c r="A38" s="28" t="s">
        <v>73</v>
      </c>
      <c r="B38" s="16" t="s">
        <v>74</v>
      </c>
      <c r="C38" s="18">
        <f t="shared" si="12"/>
        <v>0</v>
      </c>
      <c r="D38" s="18">
        <f>D18-D26</f>
        <v>0</v>
      </c>
      <c r="E38" s="18">
        <f>E18-E26</f>
        <v>3</v>
      </c>
      <c r="F38" s="18">
        <f>F18-F26</f>
        <v>954.5</v>
      </c>
      <c r="G38" s="18">
        <f>G18-G26</f>
        <v>-797.5</v>
      </c>
      <c r="H38" s="18">
        <f>H18-H26</f>
        <v>160</v>
      </c>
      <c r="I38" s="18">
        <f>I18-I26</f>
        <v>-893.5</v>
      </c>
      <c r="J38" s="18">
        <f>J18-J26</f>
        <v>1332.5</v>
      </c>
      <c r="K38" s="18">
        <f>K18-K26</f>
        <v>-2634</v>
      </c>
      <c r="L38" s="18">
        <f>L18-L26</f>
        <v>-2195</v>
      </c>
      <c r="M38" s="18">
        <f>M18-M26</f>
        <v>-2633.5</v>
      </c>
      <c r="N38" s="18">
        <f>N18-N26</f>
        <v>-2403.5</v>
      </c>
      <c r="O38" s="18">
        <f>O18-O26</f>
        <v>249</v>
      </c>
      <c r="P38" s="18">
        <f>P18-P26</f>
        <v>0</v>
      </c>
      <c r="Q38" s="18">
        <f>Q18-Q26</f>
        <v>-4787.999999999993</v>
      </c>
      <c r="R38" s="18">
        <f>R18-R26</f>
        <v>2814</v>
      </c>
      <c r="S38" s="18">
        <f>S18-S26</f>
        <v>4471</v>
      </c>
      <c r="T38" s="18">
        <f>T18-T26</f>
        <v>-462</v>
      </c>
      <c r="U38" s="18">
        <f>U18-U26</f>
        <v>6822.999999999996</v>
      </c>
      <c r="V38" s="5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45.75" customHeight="1">
      <c r="A39" s="28" t="s">
        <v>75</v>
      </c>
      <c r="B39" s="16" t="s">
        <v>76</v>
      </c>
      <c r="C39" s="22">
        <f t="shared" si="12"/>
        <v>0</v>
      </c>
      <c r="D39" s="18">
        <f>-D38</f>
        <v>0</v>
      </c>
      <c r="E39" s="18">
        <f>-E38</f>
        <v>-3</v>
      </c>
      <c r="F39" s="18">
        <f>-F38</f>
        <v>-954.5</v>
      </c>
      <c r="G39" s="18">
        <f>-G38</f>
        <v>797.5</v>
      </c>
      <c r="H39" s="18">
        <f>-H38</f>
        <v>-160</v>
      </c>
      <c r="I39" s="18">
        <f>-I38</f>
        <v>893.5</v>
      </c>
      <c r="J39" s="18">
        <f>-J38</f>
        <v>-1332.5</v>
      </c>
      <c r="K39" s="18">
        <f>-K38</f>
        <v>2634</v>
      </c>
      <c r="L39" s="18">
        <f>-L38</f>
        <v>2195</v>
      </c>
      <c r="M39" s="18">
        <f>-M38</f>
        <v>2633.5</v>
      </c>
      <c r="N39" s="18">
        <f>-N38</f>
        <v>2403.5</v>
      </c>
      <c r="O39" s="18">
        <f>-O38</f>
        <v>-249</v>
      </c>
      <c r="P39" s="18">
        <f>-P38</f>
        <v>0</v>
      </c>
      <c r="Q39" s="18">
        <f>-Q38</f>
        <v>4787.999999999993</v>
      </c>
      <c r="R39" s="18">
        <f>-R38</f>
        <v>-2814</v>
      </c>
      <c r="S39" s="18">
        <f>-S38</f>
        <v>-4471</v>
      </c>
      <c r="T39" s="18">
        <f>-T38</f>
        <v>462</v>
      </c>
      <c r="U39" s="18">
        <f>-U38</f>
        <v>-6822.999999999996</v>
      </c>
      <c r="V39" s="5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33.75" customHeight="1">
      <c r="A40" s="25" t="s">
        <v>57</v>
      </c>
      <c r="B40" s="16"/>
      <c r="C40" s="22">
        <f t="shared" si="12"/>
        <v>130486.09999999999</v>
      </c>
      <c r="D40" s="22">
        <f>-(D21+D24-(D29+D31+D33+D35+D37))</f>
        <v>130486.09999999999</v>
      </c>
      <c r="E40" s="22">
        <f>-(E21+E24-(E29+E31+E33+E35+E37))</f>
        <v>6309</v>
      </c>
      <c r="F40" s="22">
        <f>-(F21+F24-(F29+F31+F33+F35+F37))</f>
        <v>6368.5</v>
      </c>
      <c r="G40" s="22">
        <f>-(G21+G24-(G29+G31+G33+G35+G37))</f>
        <v>7048.799999999999</v>
      </c>
      <c r="H40" s="22">
        <f>-(H21+H24-(H29+H31+H33+H35+H37))</f>
        <v>19726.3</v>
      </c>
      <c r="I40" s="22">
        <f>-(I21+I24-(I29+I31+I33+I35+I37))</f>
        <v>8353.5</v>
      </c>
      <c r="J40" s="22">
        <f>-(J21+J24-(J29+J31+J33+J35+J37))</f>
        <v>6628.5</v>
      </c>
      <c r="K40" s="22">
        <f>-(K21+K24-(K29+K31+K33+K35+K37))</f>
        <v>13194</v>
      </c>
      <c r="L40" s="22">
        <f>-(L21+L24-(L29+L31+L33+L35+L37))</f>
        <v>28176</v>
      </c>
      <c r="M40" s="22">
        <f>-(M21+M24-(M29+M31+M33+M35+M37))</f>
        <v>26627.5</v>
      </c>
      <c r="N40" s="22">
        <f>-(N21+N24-(N29+N31+N33+N35+N37))</f>
        <v>24149.3</v>
      </c>
      <c r="O40" s="22">
        <f>-(O21+O24-(O29+O31+O33+O35+O37))</f>
        <v>11261</v>
      </c>
      <c r="P40" s="22">
        <f>-(P21+P24-(P29+P31+P33+P35+P37))</f>
        <v>0</v>
      </c>
      <c r="Q40" s="22">
        <f>-(Q21+Q24-(Q29+Q31+Q33+Q35+Q37))</f>
        <v>62037.799999999996</v>
      </c>
      <c r="R40" s="22">
        <f>-(R21+R24-(R29+R31+R33+R35+R37))</f>
        <v>7876</v>
      </c>
      <c r="S40" s="22">
        <f>-(S21+S24-(S29+S31+S33+S35+S37))</f>
        <v>5494</v>
      </c>
      <c r="T40" s="22">
        <f>-(T21+T24-(T29+T31+T33+T35+T37))</f>
        <v>7176.000000000001</v>
      </c>
      <c r="U40" s="22">
        <f>-(U21+U24-(U29+U31+U33+U35+U37))</f>
        <v>20546</v>
      </c>
      <c r="V40" s="5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48" customHeight="1">
      <c r="A41" s="25" t="s">
        <v>58</v>
      </c>
      <c r="B41" s="16"/>
      <c r="C41" s="22">
        <f t="shared" si="12"/>
        <v>-130486.1</v>
      </c>
      <c r="D41" s="22">
        <f>-(D22+D25-(0))</f>
        <v>-130486.1</v>
      </c>
      <c r="E41" s="22">
        <f>-(E22+E25-(0))</f>
        <v>-6312</v>
      </c>
      <c r="F41" s="22">
        <f>-(F22+F25-(0))</f>
        <v>-7323</v>
      </c>
      <c r="G41" s="22">
        <f>-(G22+G25-(0))</f>
        <v>-6251.3</v>
      </c>
      <c r="H41" s="22">
        <f>-(H22+H25-(0))</f>
        <v>-19886.3</v>
      </c>
      <c r="I41" s="22">
        <f>-(I22+I25-(0))</f>
        <v>-7460</v>
      </c>
      <c r="J41" s="22">
        <f>-(J22+J25-(0))</f>
        <v>-7961</v>
      </c>
      <c r="K41" s="22">
        <f>-(K22+K25-(0))</f>
        <v>-10560</v>
      </c>
      <c r="L41" s="22">
        <f>-(L22+L25-(0))</f>
        <v>-25981</v>
      </c>
      <c r="M41" s="22">
        <f>-(M22+M25-(0))</f>
        <v>-23994</v>
      </c>
      <c r="N41" s="22">
        <f>-(N22+N25-(0))</f>
        <v>-21745.8</v>
      </c>
      <c r="O41" s="22">
        <f>-(O22+O25-(0))</f>
        <v>-11510</v>
      </c>
      <c r="P41" s="22">
        <f>-(P22+P25-(0))</f>
        <v>0</v>
      </c>
      <c r="Q41" s="22">
        <f>-(Q22+Q25-(0))</f>
        <v>-57249.8</v>
      </c>
      <c r="R41" s="22">
        <f>-(R22+R25-(0))</f>
        <v>-10690</v>
      </c>
      <c r="S41" s="22">
        <f>-(S22+S25-(0))</f>
        <v>-9965</v>
      </c>
      <c r="T41" s="22">
        <f>-(T22+T25-(0))</f>
        <v>-6714</v>
      </c>
      <c r="U41" s="22">
        <f>-(U22+U25-(0))</f>
        <v>-27369</v>
      </c>
      <c r="V41" s="5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58.5" customHeight="1">
      <c r="A42" s="28" t="s">
        <v>77</v>
      </c>
      <c r="B42" s="16" t="s">
        <v>78</v>
      </c>
      <c r="C42" s="22">
        <f t="shared" si="12"/>
        <v>-155012.40000000002</v>
      </c>
      <c r="D42" s="18">
        <f>-D18</f>
        <v>-155012.40000000002</v>
      </c>
      <c r="E42" s="18">
        <f>-E18</f>
        <v>-8170</v>
      </c>
      <c r="F42" s="18">
        <f>-F18</f>
        <v>-9232</v>
      </c>
      <c r="G42" s="18">
        <f>-G18</f>
        <v>-8509.3</v>
      </c>
      <c r="H42" s="18">
        <f>-H18</f>
        <v>-25911.3</v>
      </c>
      <c r="I42" s="18">
        <f>-I18</f>
        <v>-9369.5</v>
      </c>
      <c r="J42" s="18">
        <f>-J18</f>
        <v>-9871.5</v>
      </c>
      <c r="K42" s="18">
        <f>-K18</f>
        <v>-12819</v>
      </c>
      <c r="L42" s="18">
        <f>-L18</f>
        <v>-32060</v>
      </c>
      <c r="M42" s="18">
        <f>-M18</f>
        <v>-25905.1</v>
      </c>
      <c r="N42" s="18">
        <f>-N18</f>
        <v>-23656.8</v>
      </c>
      <c r="O42" s="18">
        <f>-O18</f>
        <v>-13766</v>
      </c>
      <c r="P42" s="18">
        <f>-P18</f>
        <v>0</v>
      </c>
      <c r="Q42" s="18">
        <f>-Q18</f>
        <v>-63327.9</v>
      </c>
      <c r="R42" s="18">
        <f>-R18</f>
        <v>-12598</v>
      </c>
      <c r="S42" s="18">
        <f>-S18</f>
        <v>-12144</v>
      </c>
      <c r="T42" s="18">
        <f>-T18</f>
        <v>-8971.2</v>
      </c>
      <c r="U42" s="18">
        <f>-U18</f>
        <v>-33713.2</v>
      </c>
      <c r="V42" s="5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14.25" customHeight="1">
      <c r="A43" s="20" t="s">
        <v>54</v>
      </c>
      <c r="B43" s="16"/>
      <c r="C43" s="22"/>
      <c r="D43" s="18"/>
      <c r="E43" s="22"/>
      <c r="F43" s="22"/>
      <c r="G43" s="22"/>
      <c r="H43" s="18"/>
      <c r="I43" s="22"/>
      <c r="J43" s="22"/>
      <c r="K43" s="22"/>
      <c r="L43" s="18"/>
      <c r="M43" s="22"/>
      <c r="N43" s="22"/>
      <c r="O43" s="22"/>
      <c r="P43" s="22"/>
      <c r="Q43" s="18"/>
      <c r="R43" s="22"/>
      <c r="S43" s="22"/>
      <c r="T43" s="22"/>
      <c r="U43" s="18"/>
      <c r="V43" s="5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61.5" customHeight="1">
      <c r="A44" s="25" t="s">
        <v>58</v>
      </c>
      <c r="B44" s="16"/>
      <c r="C44" s="22">
        <f aca="true" t="shared" si="13" ref="C44:C50">D44</f>
        <v>-130486.1</v>
      </c>
      <c r="D44" s="22">
        <f>-(D22+D25)</f>
        <v>-130486.1</v>
      </c>
      <c r="E44" s="22">
        <f>-(E22+E24)</f>
        <v>-5628</v>
      </c>
      <c r="F44" s="22">
        <f>-(F22+F24)</f>
        <v>-6638</v>
      </c>
      <c r="G44" s="22">
        <f>-(G22+G24)</f>
        <v>-4240</v>
      </c>
      <c r="H44" s="22">
        <f>-(H22+H24)</f>
        <v>-16506</v>
      </c>
      <c r="I44" s="22">
        <f>-(I22+I24)</f>
        <v>-6777.5</v>
      </c>
      <c r="J44" s="22">
        <f>-(J22+J24)</f>
        <v>-7277.5</v>
      </c>
      <c r="K44" s="22">
        <f>-(K22+K24)</f>
        <v>-4878</v>
      </c>
      <c r="L44" s="22">
        <f>-(L22+L24)</f>
        <v>-18933</v>
      </c>
      <c r="M44" s="22">
        <f>-(M22+M24)</f>
        <v>-7481.1</v>
      </c>
      <c r="N44" s="22">
        <f>-(N22+N24)</f>
        <v>-7538</v>
      </c>
      <c r="O44" s="22">
        <f>-(O22+O24)</f>
        <v>-5825</v>
      </c>
      <c r="P44" s="22">
        <f>-(P22+P24)</f>
        <v>0</v>
      </c>
      <c r="Q44" s="22">
        <f>-(Q22+Q24)</f>
        <v>-20844.1</v>
      </c>
      <c r="R44" s="22">
        <f>-(R22+R24)</f>
        <v>-10006</v>
      </c>
      <c r="S44" s="22">
        <f>-(S22+S24)</f>
        <v>-9551</v>
      </c>
      <c r="T44" s="22">
        <f>-(T22+T24)</f>
        <v>-6133.2</v>
      </c>
      <c r="U44" s="22">
        <f>-(U22+U24)</f>
        <v>-25690.2</v>
      </c>
      <c r="V44" s="5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42" customHeight="1">
      <c r="A45" s="25" t="s">
        <v>57</v>
      </c>
      <c r="B45" s="16"/>
      <c r="C45" s="22">
        <f t="shared" si="13"/>
        <v>-24526.3</v>
      </c>
      <c r="D45" s="22">
        <f>-(D21+D24)</f>
        <v>-24526.3</v>
      </c>
      <c r="E45" s="22">
        <f>-(E21+E25)</f>
        <v>-2542</v>
      </c>
      <c r="F45" s="22">
        <f>-(F21+F25)</f>
        <v>-2594</v>
      </c>
      <c r="G45" s="22">
        <f>-(G21+G25)</f>
        <v>-4269.3</v>
      </c>
      <c r="H45" s="22">
        <f>-(H21+H25)</f>
        <v>-9405.3</v>
      </c>
      <c r="I45" s="22">
        <f>-(I21+I25)</f>
        <v>-2592</v>
      </c>
      <c r="J45" s="22">
        <f>-(J21+J25)</f>
        <v>-2594</v>
      </c>
      <c r="K45" s="22">
        <f>-(K21+K25)</f>
        <v>-7941</v>
      </c>
      <c r="L45" s="22">
        <f>-(L21+L25)</f>
        <v>-13127</v>
      </c>
      <c r="M45" s="22">
        <f>-(M21+M25)</f>
        <v>-18424</v>
      </c>
      <c r="N45" s="22">
        <f>-(N21+N25)</f>
        <v>-16118.8</v>
      </c>
      <c r="O45" s="22">
        <f>-(O21+O25)</f>
        <v>-7941</v>
      </c>
      <c r="P45" s="22">
        <f>-(P21+P25)</f>
        <v>0</v>
      </c>
      <c r="Q45" s="22">
        <f>-(Q21+Q25)</f>
        <v>-42483.8</v>
      </c>
      <c r="R45" s="22">
        <f>-(R21+R25)</f>
        <v>-2592</v>
      </c>
      <c r="S45" s="22">
        <f>-(S21+S25)</f>
        <v>-2593</v>
      </c>
      <c r="T45" s="22">
        <f>-(T21+T25)</f>
        <v>-2838</v>
      </c>
      <c r="U45" s="22">
        <f>-(U21+U25)</f>
        <v>-8023</v>
      </c>
      <c r="V45" s="5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69" customHeight="1">
      <c r="A46" s="25" t="s">
        <v>79</v>
      </c>
      <c r="B46" s="21" t="s">
        <v>80</v>
      </c>
      <c r="C46" s="22">
        <f t="shared" si="13"/>
        <v>0</v>
      </c>
      <c r="D46" s="18"/>
      <c r="E46" s="22"/>
      <c r="F46" s="22"/>
      <c r="G46" s="22"/>
      <c r="H46" s="18"/>
      <c r="I46" s="22"/>
      <c r="J46" s="22"/>
      <c r="K46" s="22"/>
      <c r="L46" s="18"/>
      <c r="M46" s="22"/>
      <c r="N46" s="22"/>
      <c r="O46" s="22"/>
      <c r="P46" s="22"/>
      <c r="Q46" s="18"/>
      <c r="R46" s="22"/>
      <c r="S46" s="22"/>
      <c r="T46" s="22"/>
      <c r="U46" s="18"/>
      <c r="V46" s="5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83.25" customHeight="1">
      <c r="A47" s="25" t="s">
        <v>81</v>
      </c>
      <c r="B47" s="21" t="s">
        <v>82</v>
      </c>
      <c r="C47" s="22">
        <f t="shared" si="13"/>
        <v>0</v>
      </c>
      <c r="D47" s="18"/>
      <c r="E47" s="27"/>
      <c r="F47" s="27"/>
      <c r="G47" s="27"/>
      <c r="H47" s="18"/>
      <c r="I47" s="22"/>
      <c r="J47" s="22"/>
      <c r="K47" s="22"/>
      <c r="L47" s="18"/>
      <c r="M47" s="22"/>
      <c r="N47" s="22"/>
      <c r="O47" s="22"/>
      <c r="P47" s="22"/>
      <c r="Q47" s="18"/>
      <c r="R47" s="22"/>
      <c r="S47" s="22"/>
      <c r="T47" s="22"/>
      <c r="U47" s="18"/>
      <c r="V47" s="5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36.75" customHeight="1">
      <c r="A48" s="30" t="s">
        <v>83</v>
      </c>
      <c r="B48" s="21" t="s">
        <v>84</v>
      </c>
      <c r="C48" s="22">
        <f t="shared" si="13"/>
        <v>0</v>
      </c>
      <c r="D48" s="18"/>
      <c r="E48" s="22"/>
      <c r="F48" s="31"/>
      <c r="G48" s="31"/>
      <c r="H48" s="18"/>
      <c r="I48" s="31"/>
      <c r="J48" s="31"/>
      <c r="K48" s="31"/>
      <c r="L48" s="18"/>
      <c r="M48" s="31"/>
      <c r="N48" s="31"/>
      <c r="O48" s="31"/>
      <c r="P48" s="22"/>
      <c r="Q48" s="18"/>
      <c r="R48" s="22"/>
      <c r="S48" s="22"/>
      <c r="T48" s="22"/>
      <c r="U48" s="18"/>
      <c r="V48" s="5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76.5" customHeight="1">
      <c r="A49" s="28" t="s">
        <v>85</v>
      </c>
      <c r="B49" s="16" t="s">
        <v>86</v>
      </c>
      <c r="C49" s="22">
        <f t="shared" si="13"/>
        <v>155012.4</v>
      </c>
      <c r="D49" s="18">
        <f>D50</f>
        <v>155012.4</v>
      </c>
      <c r="E49" s="18">
        <f>E50</f>
        <v>8167</v>
      </c>
      <c r="F49" s="18">
        <f>F50</f>
        <v>8277.5</v>
      </c>
      <c r="G49" s="18">
        <f>G50</f>
        <v>9306.8</v>
      </c>
      <c r="H49" s="18">
        <f>H50</f>
        <v>25751.3</v>
      </c>
      <c r="I49" s="18">
        <f>I50</f>
        <v>10263</v>
      </c>
      <c r="J49" s="18">
        <f>J50</f>
        <v>8539</v>
      </c>
      <c r="K49" s="18">
        <f>K50</f>
        <v>15453</v>
      </c>
      <c r="L49" s="18">
        <f>L50</f>
        <v>34255</v>
      </c>
      <c r="M49" s="18">
        <f>M50</f>
        <v>28538.6</v>
      </c>
      <c r="N49" s="18">
        <f>N50</f>
        <v>26060.3</v>
      </c>
      <c r="O49" s="18">
        <f>O50</f>
        <v>13517</v>
      </c>
      <c r="P49" s="18">
        <f>P50</f>
        <v>0</v>
      </c>
      <c r="Q49" s="18">
        <f>Q50</f>
        <v>68115.9</v>
      </c>
      <c r="R49" s="18">
        <f>R50</f>
        <v>9784</v>
      </c>
      <c r="S49" s="18">
        <f>S50</f>
        <v>7673</v>
      </c>
      <c r="T49" s="18">
        <f>T50</f>
        <v>9433.2</v>
      </c>
      <c r="U49" s="18">
        <f>U50</f>
        <v>26890.2</v>
      </c>
      <c r="V49" s="5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36.75" customHeight="1">
      <c r="A50" s="25" t="s">
        <v>57</v>
      </c>
      <c r="B50" s="16"/>
      <c r="C50" s="22">
        <f t="shared" si="13"/>
        <v>155012.4</v>
      </c>
      <c r="D50" s="22">
        <f>D29+D31+D33+D35+D37</f>
        <v>155012.4</v>
      </c>
      <c r="E50" s="22">
        <f>E29+E31+E33+E35+E37</f>
        <v>8167</v>
      </c>
      <c r="F50" s="22">
        <f>F29+F31+F33+F35+F37</f>
        <v>8277.5</v>
      </c>
      <c r="G50" s="22">
        <f>G29+G31+G33+G35+G37</f>
        <v>9306.8</v>
      </c>
      <c r="H50" s="22">
        <f>H29+H31+H33+H35+H37</f>
        <v>25751.3</v>
      </c>
      <c r="I50" s="22">
        <f>I29+I31+I33+I35+I37</f>
        <v>10263</v>
      </c>
      <c r="J50" s="22">
        <f>J29+J31+J33+J35+J37</f>
        <v>8539</v>
      </c>
      <c r="K50" s="22">
        <f>K29+K31+K33+K35+K37</f>
        <v>15453</v>
      </c>
      <c r="L50" s="22">
        <f>L29+L31+L33+L35+L37</f>
        <v>34255</v>
      </c>
      <c r="M50" s="22">
        <f>M29+M31+M33+M35+M37</f>
        <v>28538.6</v>
      </c>
      <c r="N50" s="22">
        <f>N29+N31+N33+N35+N37</f>
        <v>26060.3</v>
      </c>
      <c r="O50" s="22">
        <f>O29+O31+O33+O35+O37</f>
        <v>13517</v>
      </c>
      <c r="P50" s="22">
        <f>P29+P31+P33+P35+P37</f>
        <v>0</v>
      </c>
      <c r="Q50" s="22">
        <f>Q29+Q31+Q33+Q35+Q37</f>
        <v>68115.9</v>
      </c>
      <c r="R50" s="22">
        <f>R29+R31+R33+R35+R37</f>
        <v>9784</v>
      </c>
      <c r="S50" s="22">
        <f>S29+S31+S33+S35+S37</f>
        <v>7673</v>
      </c>
      <c r="T50" s="22">
        <f>T29+T31+T33+T35+T37</f>
        <v>9433.2</v>
      </c>
      <c r="U50" s="22">
        <f>U29+U31+U33+U35+U37</f>
        <v>26890.2</v>
      </c>
      <c r="V50" s="5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22.5" customHeight="1">
      <c r="A51" s="20" t="s">
        <v>54</v>
      </c>
      <c r="B51" s="16"/>
      <c r="C51" s="22"/>
      <c r="D51" s="18"/>
      <c r="E51" s="27"/>
      <c r="F51" s="27"/>
      <c r="G51" s="27"/>
      <c r="H51" s="18"/>
      <c r="I51" s="22"/>
      <c r="J51" s="22"/>
      <c r="K51" s="22"/>
      <c r="L51" s="18"/>
      <c r="M51" s="22"/>
      <c r="N51" s="22"/>
      <c r="O51" s="22"/>
      <c r="P51" s="22"/>
      <c r="Q51" s="18"/>
      <c r="R51" s="22"/>
      <c r="S51" s="22"/>
      <c r="T51" s="22"/>
      <c r="U51" s="18"/>
      <c r="V51" s="5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53.25" customHeight="1">
      <c r="A52" s="20" t="s">
        <v>87</v>
      </c>
      <c r="B52" s="21" t="s">
        <v>88</v>
      </c>
      <c r="C52" s="22">
        <f aca="true" t="shared" si="14" ref="C52:C53">D52</f>
        <v>600</v>
      </c>
      <c r="D52" s="18">
        <f>H52+L52+Q52+U52</f>
        <v>600</v>
      </c>
      <c r="E52" s="27"/>
      <c r="F52" s="27"/>
      <c r="G52" s="27"/>
      <c r="H52" s="18">
        <f>E52+F52+G52</f>
        <v>0</v>
      </c>
      <c r="I52" s="22"/>
      <c r="J52" s="22"/>
      <c r="K52" s="22"/>
      <c r="L52" s="18">
        <f>I52+K52+J52</f>
        <v>0</v>
      </c>
      <c r="M52" s="22"/>
      <c r="N52" s="22"/>
      <c r="O52" s="22"/>
      <c r="P52" s="22"/>
      <c r="Q52" s="18">
        <f>M52+N52+O52</f>
        <v>0</v>
      </c>
      <c r="R52" s="22"/>
      <c r="S52" s="22">
        <v>600</v>
      </c>
      <c r="T52" s="22"/>
      <c r="U52" s="18">
        <f>R52+S52+T52</f>
        <v>600</v>
      </c>
      <c r="V52" s="5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42" customHeight="1">
      <c r="A53" s="25" t="s">
        <v>89</v>
      </c>
      <c r="B53" s="21" t="s">
        <v>90</v>
      </c>
      <c r="C53" s="22">
        <f t="shared" si="14"/>
        <v>0</v>
      </c>
      <c r="D53" s="18"/>
      <c r="E53" s="22"/>
      <c r="F53" s="22"/>
      <c r="G53" s="22"/>
      <c r="H53" s="18"/>
      <c r="I53" s="22"/>
      <c r="J53" s="22"/>
      <c r="K53" s="22"/>
      <c r="L53" s="18"/>
      <c r="M53" s="22"/>
      <c r="N53" s="22"/>
      <c r="O53" s="22"/>
      <c r="P53" s="22"/>
      <c r="Q53" s="18"/>
      <c r="R53" s="22"/>
      <c r="S53" s="22"/>
      <c r="T53" s="22"/>
      <c r="U53" s="18"/>
      <c r="V53" s="5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08.75" customHeight="1">
      <c r="A54" s="15" t="s">
        <v>91</v>
      </c>
      <c r="B54" s="16" t="s">
        <v>92</v>
      </c>
      <c r="C54" s="22">
        <f>C38+(C42+C49)</f>
        <v>0</v>
      </c>
      <c r="D54" s="22">
        <f>D38+(D42+D49)</f>
        <v>0</v>
      </c>
      <c r="E54" s="22">
        <f>E38+(E42+E49)</f>
        <v>0</v>
      </c>
      <c r="F54" s="22">
        <f>F38+(F42+F49)</f>
        <v>0</v>
      </c>
      <c r="G54" s="22">
        <f>G38+(G42+G49)</f>
        <v>0</v>
      </c>
      <c r="H54" s="22">
        <f>H38+(H42+H49)</f>
        <v>0</v>
      </c>
      <c r="I54" s="22">
        <f>I38+(I42+I49)</f>
        <v>0</v>
      </c>
      <c r="J54" s="22">
        <f>J38+(J42+J49)</f>
        <v>0</v>
      </c>
      <c r="K54" s="22">
        <f>K38+(K42+K49)</f>
        <v>0</v>
      </c>
      <c r="L54" s="22">
        <f>L38+(L42+L49)</f>
        <v>0</v>
      </c>
      <c r="M54" s="22">
        <f>M38+(M42+M49)</f>
        <v>0</v>
      </c>
      <c r="N54" s="22">
        <f>N38+(N42+N49)</f>
        <v>0</v>
      </c>
      <c r="O54" s="22">
        <f>O38+(O42+O49)</f>
        <v>0</v>
      </c>
      <c r="P54" s="18">
        <f>P38+P42-P49</f>
        <v>0</v>
      </c>
      <c r="Q54" s="22">
        <f>Q38+(Q42+Q49)</f>
        <v>0</v>
      </c>
      <c r="R54" s="22">
        <f>R38+(R42+R49)</f>
        <v>0</v>
      </c>
      <c r="S54" s="22">
        <f>S38+(S42+S49)</f>
        <v>0</v>
      </c>
      <c r="T54" s="22">
        <f>T38+(T42+T49)</f>
        <v>0</v>
      </c>
      <c r="U54" s="22">
        <f>U38+(U42+U49)</f>
        <v>0</v>
      </c>
      <c r="V54" s="5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100.5" customHeight="1">
      <c r="A55" s="32" t="s">
        <v>93</v>
      </c>
      <c r="B55" s="16" t="s">
        <v>94</v>
      </c>
      <c r="C55" s="22">
        <v>600</v>
      </c>
      <c r="D55" s="18">
        <v>600</v>
      </c>
      <c r="E55" s="22">
        <v>600</v>
      </c>
      <c r="F55" s="22">
        <f>E56</f>
        <v>603</v>
      </c>
      <c r="G55" s="22">
        <f>F56</f>
        <v>1557.5</v>
      </c>
      <c r="H55" s="22">
        <f>E55</f>
        <v>600</v>
      </c>
      <c r="I55" s="22">
        <f>G56</f>
        <v>760</v>
      </c>
      <c r="J55" s="22">
        <f>I56</f>
        <v>-133.5</v>
      </c>
      <c r="K55" s="22">
        <f>J56</f>
        <v>1199</v>
      </c>
      <c r="L55" s="22">
        <f>I55</f>
        <v>760</v>
      </c>
      <c r="M55" s="22">
        <f>K56</f>
        <v>-1435</v>
      </c>
      <c r="N55" s="22">
        <f>M56</f>
        <v>-4068.5</v>
      </c>
      <c r="O55" s="22">
        <f>N56</f>
        <v>-6472</v>
      </c>
      <c r="P55" s="22">
        <f>O56</f>
        <v>-6223</v>
      </c>
      <c r="Q55" s="22">
        <f>M55</f>
        <v>-1435</v>
      </c>
      <c r="R55" s="22">
        <f>O56</f>
        <v>-6223</v>
      </c>
      <c r="S55" s="22">
        <f>R56</f>
        <v>-3409</v>
      </c>
      <c r="T55" s="22">
        <f>S56</f>
        <v>462</v>
      </c>
      <c r="U55" s="22">
        <f>R55</f>
        <v>-6223</v>
      </c>
      <c r="V55" s="5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101.25" customHeight="1">
      <c r="A56" s="32" t="s">
        <v>95</v>
      </c>
      <c r="B56" s="16" t="s">
        <v>96</v>
      </c>
      <c r="C56" s="18"/>
      <c r="D56" s="18">
        <v>0</v>
      </c>
      <c r="E56" s="18">
        <f>E55+E18-E26-E52</f>
        <v>603</v>
      </c>
      <c r="F56" s="18">
        <f>F55+F18-F26-F52</f>
        <v>1557.5</v>
      </c>
      <c r="G56" s="18">
        <f>G55+G18-G26-G52</f>
        <v>760</v>
      </c>
      <c r="H56" s="18">
        <f>H55+H18-H26-H52</f>
        <v>760</v>
      </c>
      <c r="I56" s="18">
        <f>I55+I18-I26-I52</f>
        <v>-133.5</v>
      </c>
      <c r="J56" s="18">
        <f>J55+J18-J26-J52</f>
        <v>1199</v>
      </c>
      <c r="K56" s="18">
        <f>K55+K18-K26-K52</f>
        <v>-1435</v>
      </c>
      <c r="L56" s="18">
        <f>L55+L18-L26-L52</f>
        <v>-1435</v>
      </c>
      <c r="M56" s="18">
        <f>M55+M18-M26-M52</f>
        <v>-4068.5</v>
      </c>
      <c r="N56" s="18">
        <f>N55+N18-N26-N52</f>
        <v>-6472</v>
      </c>
      <c r="O56" s="18">
        <f>O55+O18-O26-O52</f>
        <v>-6223</v>
      </c>
      <c r="P56" s="18">
        <f>P55+P18-P26-P52</f>
        <v>-6223</v>
      </c>
      <c r="Q56" s="18">
        <f>Q55+Q18-Q26-Q52</f>
        <v>-6222.999999999993</v>
      </c>
      <c r="R56" s="18">
        <f>R55+R18-R26-R52</f>
        <v>-3409</v>
      </c>
      <c r="S56" s="18">
        <f>S55+S18-S26-S52</f>
        <v>462</v>
      </c>
      <c r="T56" s="18">
        <f>T55+T18-T26-T52</f>
        <v>0</v>
      </c>
      <c r="U56" s="18">
        <f>U55+U18-U26-U52</f>
        <v>-3.637978807091713E-12</v>
      </c>
      <c r="V56" s="5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171.75" customHeight="1">
      <c r="A57" s="32" t="s">
        <v>97</v>
      </c>
      <c r="B57" s="16" t="s">
        <v>98</v>
      </c>
      <c r="C57" s="22"/>
      <c r="D57" s="22">
        <f>D55-D56</f>
        <v>600</v>
      </c>
      <c r="E57" s="22">
        <f>E55-E56</f>
        <v>-3</v>
      </c>
      <c r="F57" s="22">
        <f>F55-F56</f>
        <v>-954.5</v>
      </c>
      <c r="G57" s="22">
        <f>G55-G56</f>
        <v>797.5</v>
      </c>
      <c r="H57" s="22">
        <f>H55-H56</f>
        <v>-160</v>
      </c>
      <c r="I57" s="22">
        <f>I55-I56</f>
        <v>893.5</v>
      </c>
      <c r="J57" s="22">
        <f>J55-J56</f>
        <v>-1332.5</v>
      </c>
      <c r="K57" s="22">
        <f>K55-K56</f>
        <v>2634</v>
      </c>
      <c r="L57" s="22">
        <f>L55-L56</f>
        <v>2195</v>
      </c>
      <c r="M57" s="22">
        <f>M55-M56</f>
        <v>2633.5</v>
      </c>
      <c r="N57" s="22">
        <f>N55-N56</f>
        <v>2403.5</v>
      </c>
      <c r="O57" s="22">
        <f>O55-O56</f>
        <v>-249</v>
      </c>
      <c r="P57" s="18">
        <f>P55-P56</f>
        <v>0</v>
      </c>
      <c r="Q57" s="22">
        <f>Q55-Q56</f>
        <v>4787.999999999993</v>
      </c>
      <c r="R57" s="22">
        <f>R55-R56</f>
        <v>-2814</v>
      </c>
      <c r="S57" s="22">
        <f>S55-S56</f>
        <v>-3871</v>
      </c>
      <c r="T57" s="22">
        <f>T55-T56</f>
        <v>462</v>
      </c>
      <c r="U57" s="22">
        <f>U55-U56</f>
        <v>-6222.999999999996</v>
      </c>
      <c r="V57" s="5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72.75" customHeight="1">
      <c r="A58" s="33" t="s">
        <v>99</v>
      </c>
      <c r="B58" s="16" t="s">
        <v>100</v>
      </c>
      <c r="C58" s="22">
        <f>D58</f>
        <v>0</v>
      </c>
      <c r="D58" s="18"/>
      <c r="E58" s="17"/>
      <c r="F58" s="17"/>
      <c r="G58" s="17"/>
      <c r="H58" s="18"/>
      <c r="I58" s="17"/>
      <c r="J58" s="17"/>
      <c r="K58" s="17"/>
      <c r="L58" s="18"/>
      <c r="M58" s="17"/>
      <c r="N58" s="17"/>
      <c r="O58" s="17"/>
      <c r="P58" s="18"/>
      <c r="Q58" s="18"/>
      <c r="R58" s="17"/>
      <c r="S58" s="17"/>
      <c r="T58" s="17"/>
      <c r="U58" s="18"/>
      <c r="V58" s="5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30" customHeight="1">
      <c r="A59" s="34"/>
      <c r="B59" s="35"/>
      <c r="C59" s="36"/>
      <c r="D59" s="37"/>
      <c r="E59" s="38"/>
      <c r="F59" s="38"/>
      <c r="G59" s="38"/>
      <c r="H59" s="37"/>
      <c r="I59" s="38"/>
      <c r="J59" s="38"/>
      <c r="K59" s="38"/>
      <c r="L59" s="37"/>
      <c r="M59" s="38"/>
      <c r="N59" s="38"/>
      <c r="O59" s="38"/>
      <c r="P59" s="37"/>
      <c r="Q59" s="37"/>
      <c r="R59" s="38"/>
      <c r="S59" s="38"/>
      <c r="T59" s="38"/>
      <c r="U59" s="37"/>
      <c r="V59" s="5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45" customHeight="1">
      <c r="A60" s="39"/>
      <c r="B60" s="40" t="s">
        <v>101</v>
      </c>
      <c r="C60" s="40"/>
      <c r="D60" s="40"/>
      <c r="E60" s="40"/>
      <c r="F60" s="40"/>
      <c r="G60" s="40"/>
      <c r="H60" s="41"/>
      <c r="I60" s="42"/>
      <c r="J60" s="11"/>
      <c r="K60" s="43"/>
      <c r="L60" s="39"/>
      <c r="M60" s="44"/>
      <c r="N60" s="44"/>
      <c r="O60" s="39"/>
      <c r="P60" s="39"/>
      <c r="Q60" s="45" t="s">
        <v>102</v>
      </c>
      <c r="R60" s="45"/>
      <c r="S60" s="45"/>
      <c r="T60" s="45"/>
      <c r="U60" s="39"/>
      <c r="V60" s="5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6.7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44"/>
      <c r="N61" s="44"/>
      <c r="O61" s="39"/>
      <c r="P61" s="39"/>
      <c r="Q61" s="39"/>
      <c r="R61" s="39"/>
      <c r="S61" s="39"/>
      <c r="T61" s="39"/>
      <c r="U61" s="39"/>
      <c r="V61" s="5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15" hidden="1">
      <c r="A62" s="5"/>
      <c r="B62" s="46"/>
      <c r="C62" s="46"/>
      <c r="D62" s="47" t="s">
        <v>103</v>
      </c>
      <c r="E62" s="42"/>
      <c r="F62" s="42"/>
      <c r="G62" s="42"/>
      <c r="H62" s="42"/>
      <c r="I62" s="42"/>
      <c r="J62" s="43" t="s">
        <v>104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48" customHeight="1">
      <c r="A63" s="5"/>
      <c r="B63" s="48" t="s">
        <v>105</v>
      </c>
      <c r="C63" s="48"/>
      <c r="D63" s="48"/>
      <c r="E63" s="48"/>
      <c r="F63" s="48"/>
      <c r="G63" s="48"/>
      <c r="H63" s="48"/>
      <c r="I63" s="5"/>
      <c r="J63" s="5"/>
      <c r="K63" s="5"/>
      <c r="L63" s="5"/>
      <c r="M63" s="5"/>
      <c r="N63" s="5"/>
      <c r="O63" s="49"/>
      <c r="P63" s="5"/>
      <c r="Q63" s="50" t="s">
        <v>106</v>
      </c>
      <c r="R63" s="50"/>
      <c r="S63" s="50"/>
      <c r="T63" s="50"/>
      <c r="U63" s="5"/>
      <c r="V63" s="5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5">
      <c r="A64" s="11"/>
      <c r="B64" s="11"/>
      <c r="C64" s="51"/>
      <c r="D64" s="11"/>
      <c r="E64" s="5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  <row r="65" spans="1:53" ht="15" hidden="1">
      <c r="A65" s="11"/>
      <c r="B65" s="11"/>
      <c r="C65" s="51" t="e">
        <f>C23-#REF!</f>
        <v>#REF!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</row>
    <row r="66" spans="1:53" ht="15" hidden="1">
      <c r="A66" s="11"/>
      <c r="B66" s="11"/>
      <c r="C66" s="51">
        <f>C20+C47</f>
        <v>83367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</row>
    <row r="67" spans="1:53" ht="15" hidden="1">
      <c r="A67" s="11"/>
      <c r="B67" s="11"/>
      <c r="C67" s="51" t="e">
        <f>C66-#REF!</f>
        <v>#REF!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</row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</sheetData>
  <sheetProtection selectLockedCells="1" selectUnlockedCells="1"/>
  <mergeCells count="19">
    <mergeCell ref="Q2:U2"/>
    <mergeCell ref="A7:U7"/>
    <mergeCell ref="A8:U8"/>
    <mergeCell ref="A12:A14"/>
    <mergeCell ref="B12:B14"/>
    <mergeCell ref="C12:C14"/>
    <mergeCell ref="D12:D14"/>
    <mergeCell ref="E12:G13"/>
    <mergeCell ref="H12:H14"/>
    <mergeCell ref="I12:K13"/>
    <mergeCell ref="L12:L14"/>
    <mergeCell ref="M12:O13"/>
    <mergeCell ref="Q12:Q14"/>
    <mergeCell ref="R12:T13"/>
    <mergeCell ref="U12:U14"/>
    <mergeCell ref="B60:G60"/>
    <mergeCell ref="Q60:T60"/>
    <mergeCell ref="B63:H63"/>
    <mergeCell ref="Q63:T63"/>
  </mergeCells>
  <printOptions/>
  <pageMargins left="0.15486111111111112" right="0.16458333333333333" top="0.19652777777777777" bottom="0.19652777777777777" header="0.5118055555555555" footer="0.5118055555555555"/>
  <pageSetup horizontalDpi="300" verticalDpi="300" orientation="landscape" paperSize="9" scale="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67"/>
  <sheetViews>
    <sheetView tabSelected="1" view="pageBreakPreview" zoomScale="75" zoomScaleSheetLayoutView="75" workbookViewId="0" topLeftCell="A1">
      <selection activeCell="I21" sqref="I21"/>
    </sheetView>
  </sheetViews>
  <sheetFormatPr defaultColWidth="9.00390625" defaultRowHeight="12.75"/>
  <cols>
    <col min="1" max="1" width="28.50390625" style="0" customWidth="1"/>
    <col min="2" max="2" width="5.625" style="0" customWidth="1"/>
    <col min="3" max="3" width="12.50390625" style="0" customWidth="1"/>
    <col min="4" max="4" width="12.875" style="0" customWidth="1"/>
    <col min="5" max="5" width="9.50390625" style="0" customWidth="1"/>
    <col min="6" max="6" width="9.75390625" style="0" customWidth="1"/>
    <col min="7" max="8" width="11.50390625" style="0" customWidth="1"/>
    <col min="9" max="10" width="11.75390625" style="0" customWidth="1"/>
    <col min="11" max="11" width="12.125" style="0" customWidth="1"/>
    <col min="12" max="12" width="11.625" style="0" customWidth="1"/>
    <col min="13" max="13" width="10.75390625" style="0" customWidth="1"/>
    <col min="14" max="14" width="10.625" style="0" customWidth="1"/>
    <col min="15" max="15" width="10.50390625" style="0" customWidth="1"/>
    <col min="16" max="16" width="13.50390625" style="0" hidden="1" customWidth="1"/>
    <col min="17" max="17" width="11.75390625" style="0" customWidth="1"/>
    <col min="18" max="18" width="10.00390625" style="0" customWidth="1"/>
    <col min="19" max="19" width="11.50390625" style="0" customWidth="1"/>
    <col min="20" max="20" width="10.625" style="0" customWidth="1"/>
    <col min="21" max="21" width="10.50390625" style="0" customWidth="1"/>
    <col min="22" max="22" width="11.50390625" style="0" customWidth="1"/>
  </cols>
  <sheetData>
    <row r="1" spans="1:2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1"/>
      <c r="W1" s="1"/>
    </row>
    <row r="2" spans="1:23" ht="4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/>
      <c r="R2" s="3"/>
      <c r="S2" s="3"/>
      <c r="T2" s="3"/>
      <c r="U2" s="3"/>
      <c r="V2" s="1"/>
      <c r="W2" s="1"/>
    </row>
    <row r="3" spans="1:23" ht="16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  <c r="T3" s="2"/>
      <c r="U3" s="2"/>
      <c r="V3" s="1"/>
      <c r="W3" s="1"/>
    </row>
    <row r="4" spans="1:2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1"/>
      <c r="W4" s="1"/>
    </row>
    <row r="5" spans="1:2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1"/>
      <c r="W5" s="1"/>
    </row>
    <row r="6" spans="1:2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1"/>
      <c r="W6" s="1"/>
    </row>
    <row r="7" spans="1:23" ht="15" customHeight="1">
      <c r="A7" s="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1"/>
    </row>
    <row r="8" spans="1:23" ht="23.25" customHeight="1">
      <c r="A8" s="6" t="s">
        <v>107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5"/>
      <c r="W8" s="1"/>
    </row>
    <row r="9" spans="1:23" ht="15">
      <c r="A9" s="7" t="s">
        <v>3</v>
      </c>
      <c r="B9" s="8"/>
      <c r="C9" s="8"/>
      <c r="D9" s="8"/>
      <c r="E9" s="1"/>
      <c r="F9" s="1"/>
      <c r="G9" s="1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"/>
    </row>
    <row r="10" spans="1:23" ht="15">
      <c r="A10" s="9" t="s">
        <v>4</v>
      </c>
      <c r="B10" s="5"/>
      <c r="C10" s="5"/>
      <c r="D10" s="1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"/>
    </row>
    <row r="11" spans="1:23" ht="8.25" customHeight="1">
      <c r="A11" s="5"/>
      <c r="B11" s="5"/>
      <c r="C11" s="5"/>
      <c r="D11" s="9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"/>
    </row>
    <row r="12" spans="1:53" ht="15" customHeight="1">
      <c r="A12" s="10" t="s">
        <v>5</v>
      </c>
      <c r="B12" s="10" t="s">
        <v>6</v>
      </c>
      <c r="C12" s="10" t="s">
        <v>7</v>
      </c>
      <c r="D12" s="10" t="s">
        <v>8</v>
      </c>
      <c r="E12" s="10" t="s">
        <v>9</v>
      </c>
      <c r="F12" s="10"/>
      <c r="G12" s="10"/>
      <c r="H12" s="10" t="s">
        <v>10</v>
      </c>
      <c r="I12" s="10" t="s">
        <v>11</v>
      </c>
      <c r="J12" s="10"/>
      <c r="K12" s="10"/>
      <c r="L12" s="10" t="s">
        <v>12</v>
      </c>
      <c r="M12" s="10" t="s">
        <v>13</v>
      </c>
      <c r="N12" s="10"/>
      <c r="O12" s="10"/>
      <c r="P12" s="10"/>
      <c r="Q12" s="10" t="s">
        <v>14</v>
      </c>
      <c r="R12" s="10" t="s">
        <v>15</v>
      </c>
      <c r="S12" s="10"/>
      <c r="T12" s="10"/>
      <c r="U12" s="10" t="s">
        <v>16</v>
      </c>
      <c r="V12" s="5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3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5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34.5" customHeight="1">
      <c r="A14" s="10"/>
      <c r="B14" s="10"/>
      <c r="C14" s="10"/>
      <c r="D14" s="10"/>
      <c r="E14" s="13" t="s">
        <v>17</v>
      </c>
      <c r="F14" s="13" t="s">
        <v>18</v>
      </c>
      <c r="G14" s="13" t="s">
        <v>19</v>
      </c>
      <c r="H14" s="10"/>
      <c r="I14" s="13" t="s">
        <v>20</v>
      </c>
      <c r="J14" s="13" t="s">
        <v>21</v>
      </c>
      <c r="K14" s="13" t="s">
        <v>22</v>
      </c>
      <c r="L14" s="10"/>
      <c r="M14" s="13" t="s">
        <v>23</v>
      </c>
      <c r="N14" s="13" t="s">
        <v>24</v>
      </c>
      <c r="O14" s="13" t="s">
        <v>25</v>
      </c>
      <c r="P14" s="13"/>
      <c r="Q14" s="10"/>
      <c r="R14" s="13" t="s">
        <v>26</v>
      </c>
      <c r="S14" s="13" t="s">
        <v>27</v>
      </c>
      <c r="T14" s="13" t="s">
        <v>28</v>
      </c>
      <c r="U14" s="10"/>
      <c r="V14" s="5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15">
      <c r="A15" s="14" t="s">
        <v>29</v>
      </c>
      <c r="B15" s="14" t="s">
        <v>30</v>
      </c>
      <c r="C15" s="14" t="s">
        <v>31</v>
      </c>
      <c r="D15" s="14">
        <v>4</v>
      </c>
      <c r="E15" s="14" t="s">
        <v>32</v>
      </c>
      <c r="F15" s="14" t="s">
        <v>33</v>
      </c>
      <c r="G15" s="14" t="s">
        <v>34</v>
      </c>
      <c r="H15" s="14" t="s">
        <v>35</v>
      </c>
      <c r="I15" s="14" t="s">
        <v>36</v>
      </c>
      <c r="J15" s="14" t="s">
        <v>37</v>
      </c>
      <c r="K15" s="14" t="s">
        <v>38</v>
      </c>
      <c r="L15" s="14" t="s">
        <v>39</v>
      </c>
      <c r="M15" s="14" t="s">
        <v>40</v>
      </c>
      <c r="N15" s="14" t="s">
        <v>41</v>
      </c>
      <c r="O15" s="14" t="s">
        <v>42</v>
      </c>
      <c r="P15" s="14"/>
      <c r="Q15" s="14" t="s">
        <v>43</v>
      </c>
      <c r="R15" s="14" t="s">
        <v>44</v>
      </c>
      <c r="S15" s="14" t="s">
        <v>45</v>
      </c>
      <c r="T15" s="14" t="s">
        <v>46</v>
      </c>
      <c r="U15" s="14" t="s">
        <v>47</v>
      </c>
      <c r="V15" s="5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12.75" customHeight="1" hidden="1">
      <c r="A16" s="15" t="s">
        <v>48</v>
      </c>
      <c r="B16" s="16" t="s">
        <v>49</v>
      </c>
      <c r="C16" s="17"/>
      <c r="D16" s="18" t="e">
        <f>#REF!-D17</f>
        <v>#REF!</v>
      </c>
      <c r="E16" s="18" t="e">
        <f>#REF!-E17</f>
        <v>#REF!</v>
      </c>
      <c r="F16" s="19" t="e">
        <f>#REF!</f>
        <v>#REF!</v>
      </c>
      <c r="G16" s="17" t="e">
        <f>#REF!</f>
        <v>#REF!</v>
      </c>
      <c r="H16" s="18" t="e">
        <f>E16</f>
        <v>#REF!</v>
      </c>
      <c r="I16" s="19" t="e">
        <f>#REF!</f>
        <v>#REF!</v>
      </c>
      <c r="J16" s="17" t="e">
        <f>#REF!</f>
        <v>#REF!</v>
      </c>
      <c r="K16" s="17" t="e">
        <f>#REF!</f>
        <v>#REF!</v>
      </c>
      <c r="L16" s="17" t="e">
        <f>I16</f>
        <v>#REF!</v>
      </c>
      <c r="M16" s="17" t="e">
        <f>#REF!</f>
        <v>#REF!</v>
      </c>
      <c r="N16" s="17" t="e">
        <f>#REF!</f>
        <v>#REF!</v>
      </c>
      <c r="O16" s="17" t="e">
        <f>#REF!</f>
        <v>#REF!</v>
      </c>
      <c r="P16" s="17"/>
      <c r="Q16" s="17" t="e">
        <f>M16</f>
        <v>#REF!</v>
      </c>
      <c r="R16" s="17" t="e">
        <f>#REF!</f>
        <v>#REF!</v>
      </c>
      <c r="S16" s="19" t="e">
        <f>#REF!</f>
        <v>#REF!</v>
      </c>
      <c r="T16" s="17" t="e">
        <f>#REF!</f>
        <v>#REF!</v>
      </c>
      <c r="U16" s="17" t="e">
        <f>R16</f>
        <v>#REF!</v>
      </c>
      <c r="V16" s="5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12.75" customHeight="1" hidden="1">
      <c r="A17" s="20" t="s">
        <v>50</v>
      </c>
      <c r="B17" s="21" t="s">
        <v>51</v>
      </c>
      <c r="C17" s="17"/>
      <c r="D17" s="22">
        <v>908588</v>
      </c>
      <c r="E17" s="22">
        <v>908588</v>
      </c>
      <c r="F17" s="22" t="e">
        <f>#REF!-F16</f>
        <v>#REF!</v>
      </c>
      <c r="G17" s="22" t="e">
        <f>#REF!-G16</f>
        <v>#REF!</v>
      </c>
      <c r="H17" s="18" t="e">
        <f>#REF!-H16</f>
        <v>#REF!</v>
      </c>
      <c r="I17" s="23" t="e">
        <f>#REF!-I16</f>
        <v>#REF!</v>
      </c>
      <c r="J17" s="23" t="e">
        <f>#REF!-J16</f>
        <v>#REF!</v>
      </c>
      <c r="K17" s="23" t="e">
        <f>#REF!-K16</f>
        <v>#REF!</v>
      </c>
      <c r="L17" s="18" t="e">
        <f>#REF!-L16</f>
        <v>#REF!</v>
      </c>
      <c r="M17" s="23" t="e">
        <f>#REF!-M16</f>
        <v>#REF!</v>
      </c>
      <c r="N17" s="23" t="e">
        <f>#REF!-N16</f>
        <v>#REF!</v>
      </c>
      <c r="O17" s="23" t="e">
        <f>#REF!-O16</f>
        <v>#REF!</v>
      </c>
      <c r="P17" s="23"/>
      <c r="Q17" s="18" t="e">
        <f>#REF!-Q16</f>
        <v>#REF!</v>
      </c>
      <c r="R17" s="23" t="e">
        <f>#REF!-R16</f>
        <v>#REF!</v>
      </c>
      <c r="S17" s="23" t="e">
        <f>#REF!-S16</f>
        <v>#REF!</v>
      </c>
      <c r="T17" s="23" t="e">
        <f>#REF!-T16</f>
        <v>#REF!</v>
      </c>
      <c r="U17" s="18" t="e">
        <f>#REF!-U16</f>
        <v>#REF!</v>
      </c>
      <c r="V17" s="5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57.75" customHeight="1">
      <c r="A18" s="15" t="s">
        <v>52</v>
      </c>
      <c r="B18" s="16" t="s">
        <v>53</v>
      </c>
      <c r="C18" s="24">
        <f>D18</f>
        <v>165629.40000000002</v>
      </c>
      <c r="D18" s="24">
        <f>H18+L18+Q18+U18</f>
        <v>165629.40000000002</v>
      </c>
      <c r="E18" s="17">
        <f>E20+E23</f>
        <v>4589.2</v>
      </c>
      <c r="F18" s="17">
        <f>F20+F23</f>
        <v>23441.8</v>
      </c>
      <c r="G18" s="17">
        <f>G20+G23</f>
        <v>8497.3</v>
      </c>
      <c r="H18" s="17">
        <f>H20+H23</f>
        <v>36528.3</v>
      </c>
      <c r="I18" s="17">
        <f>I20+I23</f>
        <v>9369.5</v>
      </c>
      <c r="J18" s="17">
        <f>J20+J23</f>
        <v>9871.5</v>
      </c>
      <c r="K18" s="17">
        <f>K20+K23</f>
        <v>12819</v>
      </c>
      <c r="L18" s="17">
        <f>L20+L23</f>
        <v>32060</v>
      </c>
      <c r="M18" s="17">
        <f>M20+M23</f>
        <v>25905.1</v>
      </c>
      <c r="N18" s="17">
        <f>N20+N23</f>
        <v>23656.8</v>
      </c>
      <c r="O18" s="17">
        <f>O20+O23</f>
        <v>13766</v>
      </c>
      <c r="P18" s="17">
        <f>P20+P23</f>
        <v>0</v>
      </c>
      <c r="Q18" s="17">
        <f>Q20+Q23</f>
        <v>63327.9</v>
      </c>
      <c r="R18" s="17">
        <f>R20+R23</f>
        <v>12598</v>
      </c>
      <c r="S18" s="17">
        <f>S20+S23</f>
        <v>12144</v>
      </c>
      <c r="T18" s="17">
        <f>T20+T23</f>
        <v>8971.2</v>
      </c>
      <c r="U18" s="17">
        <f>U20+U23</f>
        <v>33713.2</v>
      </c>
      <c r="V18" s="5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18.75" customHeight="1">
      <c r="A19" s="20" t="s">
        <v>54</v>
      </c>
      <c r="B19" s="16"/>
      <c r="C19" s="17"/>
      <c r="D19" s="18"/>
      <c r="E19" s="22"/>
      <c r="F19" s="22"/>
      <c r="G19" s="22"/>
      <c r="H19" s="18"/>
      <c r="I19" s="23"/>
      <c r="J19" s="23"/>
      <c r="K19" s="23"/>
      <c r="L19" s="18"/>
      <c r="M19" s="23"/>
      <c r="N19" s="23"/>
      <c r="O19" s="23"/>
      <c r="P19" s="23"/>
      <c r="Q19" s="18"/>
      <c r="R19" s="23"/>
      <c r="S19" s="23"/>
      <c r="T19" s="23"/>
      <c r="U19" s="18"/>
      <c r="V19" s="5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42.75" customHeight="1">
      <c r="A20" s="25" t="s">
        <v>55</v>
      </c>
      <c r="B20" s="21" t="s">
        <v>56</v>
      </c>
      <c r="C20" s="18">
        <f>C21+C22</f>
        <v>83367</v>
      </c>
      <c r="D20" s="18">
        <f>D21+D22</f>
        <v>83367</v>
      </c>
      <c r="E20" s="18">
        <f>E21+E22</f>
        <v>4512.2</v>
      </c>
      <c r="F20" s="18">
        <f>F21+F22</f>
        <v>7772.8</v>
      </c>
      <c r="G20" s="18">
        <f>G21+G22</f>
        <v>4602</v>
      </c>
      <c r="H20" s="18">
        <f>H21+H22</f>
        <v>16887</v>
      </c>
      <c r="I20" s="18">
        <f>I21+I22</f>
        <v>6804</v>
      </c>
      <c r="J20" s="18">
        <f>J21+J22</f>
        <v>7305</v>
      </c>
      <c r="K20" s="18">
        <f>K21+K22</f>
        <v>5251</v>
      </c>
      <c r="L20" s="18">
        <f>L21+L22</f>
        <v>19360</v>
      </c>
      <c r="M20" s="18">
        <f>M21+M22</f>
        <v>7506</v>
      </c>
      <c r="N20" s="18">
        <f>N21+N22</f>
        <v>7565</v>
      </c>
      <c r="O20" s="18">
        <f>O21+O22</f>
        <v>6201</v>
      </c>
      <c r="P20" s="18">
        <f>P21+P22</f>
        <v>0</v>
      </c>
      <c r="Q20" s="18">
        <f>Q21+Q22</f>
        <v>21272</v>
      </c>
      <c r="R20" s="18">
        <f>R21+R22</f>
        <v>10034</v>
      </c>
      <c r="S20" s="18">
        <f>S21+S22</f>
        <v>9310</v>
      </c>
      <c r="T20" s="18">
        <f>T21+T22</f>
        <v>6504</v>
      </c>
      <c r="U20" s="18">
        <f>U21+U22</f>
        <v>25848</v>
      </c>
      <c r="V20" s="5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37.5" customHeight="1">
      <c r="A21" s="25" t="s">
        <v>57</v>
      </c>
      <c r="B21" s="21"/>
      <c r="C21" s="22">
        <f aca="true" t="shared" si="0" ref="C21:C25">D21</f>
        <v>12960</v>
      </c>
      <c r="D21" s="22">
        <f aca="true" t="shared" si="1" ref="D21:D22">H21+L21+Q21+U21</f>
        <v>12960</v>
      </c>
      <c r="E21" s="22">
        <v>1626</v>
      </c>
      <c r="F21" s="22">
        <v>273</v>
      </c>
      <c r="G21" s="22">
        <v>1304</v>
      </c>
      <c r="H21" s="22">
        <f aca="true" t="shared" si="2" ref="H21:H22">E21+F21+G21</f>
        <v>3203</v>
      </c>
      <c r="I21" s="22">
        <v>968</v>
      </c>
      <c r="J21" s="22">
        <v>969</v>
      </c>
      <c r="K21" s="22">
        <v>1316</v>
      </c>
      <c r="L21" s="22">
        <f aca="true" t="shared" si="3" ref="L21:L22">I21+J21+K21</f>
        <v>3253</v>
      </c>
      <c r="M21" s="22">
        <v>968</v>
      </c>
      <c r="N21" s="22">
        <v>969</v>
      </c>
      <c r="O21" s="22">
        <v>1316</v>
      </c>
      <c r="P21" s="22"/>
      <c r="Q21" s="22">
        <f aca="true" t="shared" si="4" ref="Q21:Q22">M21+N21+O21</f>
        <v>3253</v>
      </c>
      <c r="R21" s="22">
        <v>968</v>
      </c>
      <c r="S21" s="22">
        <v>969</v>
      </c>
      <c r="T21" s="22">
        <v>1314</v>
      </c>
      <c r="U21" s="22">
        <f aca="true" t="shared" si="5" ref="U21:U22">R21+S21+T21</f>
        <v>3251</v>
      </c>
      <c r="V21" s="5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53.25" customHeight="1">
      <c r="A22" s="25" t="s">
        <v>58</v>
      </c>
      <c r="B22" s="21"/>
      <c r="C22" s="22">
        <f t="shared" si="0"/>
        <v>70407</v>
      </c>
      <c r="D22" s="22">
        <f t="shared" si="1"/>
        <v>70407</v>
      </c>
      <c r="E22" s="22">
        <v>2886.2</v>
      </c>
      <c r="F22" s="22">
        <v>7499.8</v>
      </c>
      <c r="G22" s="22">
        <v>3298</v>
      </c>
      <c r="H22" s="22">
        <f t="shared" si="2"/>
        <v>13684</v>
      </c>
      <c r="I22" s="22">
        <v>5836</v>
      </c>
      <c r="J22" s="22">
        <v>6336</v>
      </c>
      <c r="K22" s="22">
        <v>3935</v>
      </c>
      <c r="L22" s="22">
        <f t="shared" si="3"/>
        <v>16107</v>
      </c>
      <c r="M22" s="22">
        <v>6538</v>
      </c>
      <c r="N22" s="22">
        <v>6596</v>
      </c>
      <c r="O22" s="22">
        <v>4885</v>
      </c>
      <c r="P22" s="22"/>
      <c r="Q22" s="22">
        <f t="shared" si="4"/>
        <v>18019</v>
      </c>
      <c r="R22" s="22">
        <v>9066</v>
      </c>
      <c r="S22" s="22">
        <v>8341</v>
      </c>
      <c r="T22" s="22">
        <v>5190</v>
      </c>
      <c r="U22" s="22">
        <f t="shared" si="5"/>
        <v>22597</v>
      </c>
      <c r="V22" s="5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29.25" customHeight="1">
      <c r="A23" s="25" t="s">
        <v>59</v>
      </c>
      <c r="B23" s="21" t="s">
        <v>60</v>
      </c>
      <c r="C23" s="18">
        <f t="shared" si="0"/>
        <v>82262.40000000001</v>
      </c>
      <c r="D23" s="18">
        <f>D25+D24</f>
        <v>82262.40000000001</v>
      </c>
      <c r="E23" s="18">
        <f>E25+E24</f>
        <v>77</v>
      </c>
      <c r="F23" s="18">
        <f>F25+F24</f>
        <v>15669</v>
      </c>
      <c r="G23" s="18">
        <f>G25+G24</f>
        <v>3895.3</v>
      </c>
      <c r="H23" s="18">
        <f>H25+H24</f>
        <v>19641.3</v>
      </c>
      <c r="I23" s="18">
        <f>I25+I24</f>
        <v>2565.5</v>
      </c>
      <c r="J23" s="18">
        <f>J25+J24</f>
        <v>2566.5</v>
      </c>
      <c r="K23" s="18">
        <f>K25+K24</f>
        <v>7568</v>
      </c>
      <c r="L23" s="18">
        <f>L25+L24</f>
        <v>12700</v>
      </c>
      <c r="M23" s="18">
        <f>M25+M24</f>
        <v>18399.1</v>
      </c>
      <c r="N23" s="18">
        <f>N25+N24</f>
        <v>16091.8</v>
      </c>
      <c r="O23" s="18">
        <f>O25+O24</f>
        <v>7565</v>
      </c>
      <c r="P23" s="18">
        <f>P25+P24</f>
        <v>0</v>
      </c>
      <c r="Q23" s="18">
        <f>Q25+Q24</f>
        <v>42055.9</v>
      </c>
      <c r="R23" s="18">
        <f>R25+R24</f>
        <v>2564</v>
      </c>
      <c r="S23" s="18">
        <f>S25+S24</f>
        <v>2834</v>
      </c>
      <c r="T23" s="18">
        <f>T25+T24</f>
        <v>2467.2</v>
      </c>
      <c r="U23" s="18">
        <f>U25+U24</f>
        <v>7865.2</v>
      </c>
      <c r="V23" s="5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37.5" customHeight="1">
      <c r="A24" s="25" t="s">
        <v>57</v>
      </c>
      <c r="B24" s="21"/>
      <c r="C24" s="22">
        <f t="shared" si="0"/>
        <v>11566.3</v>
      </c>
      <c r="D24" s="22">
        <f aca="true" t="shared" si="6" ref="D24:D25">H24+L24+Q24+U24</f>
        <v>11566.3</v>
      </c>
      <c r="E24" s="22">
        <v>-1547</v>
      </c>
      <c r="F24" s="22">
        <v>3427</v>
      </c>
      <c r="G24" s="22">
        <v>942</v>
      </c>
      <c r="H24" s="22">
        <f aca="true" t="shared" si="7" ref="H24:H25">E24+F24+G24</f>
        <v>2822</v>
      </c>
      <c r="I24" s="22">
        <v>941.5</v>
      </c>
      <c r="J24" s="22">
        <v>941.5</v>
      </c>
      <c r="K24" s="22">
        <v>943</v>
      </c>
      <c r="L24" s="22">
        <f aca="true" t="shared" si="8" ref="L24:L25">I24+J24+K24</f>
        <v>2826</v>
      </c>
      <c r="M24" s="22">
        <v>943.1</v>
      </c>
      <c r="N24" s="22">
        <v>942</v>
      </c>
      <c r="O24" s="22">
        <v>940</v>
      </c>
      <c r="P24" s="22"/>
      <c r="Q24" s="22">
        <f aca="true" t="shared" si="9" ref="Q24:Q25">M24+N24+O24</f>
        <v>2825.1</v>
      </c>
      <c r="R24" s="22">
        <v>940</v>
      </c>
      <c r="S24" s="22">
        <v>1210</v>
      </c>
      <c r="T24" s="22">
        <v>943.2</v>
      </c>
      <c r="U24" s="22">
        <f aca="true" t="shared" si="10" ref="U24:U25">R24+S24+T24</f>
        <v>3093.2</v>
      </c>
      <c r="V24" s="5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50.25" customHeight="1">
      <c r="A25" s="25" t="s">
        <v>58</v>
      </c>
      <c r="B25" s="21"/>
      <c r="C25" s="26">
        <f t="shared" si="0"/>
        <v>70696.1</v>
      </c>
      <c r="D25" s="26">
        <f t="shared" si="6"/>
        <v>70696.1</v>
      </c>
      <c r="E25" s="27">
        <v>1624</v>
      </c>
      <c r="F25" s="27">
        <v>12242</v>
      </c>
      <c r="G25" s="27">
        <v>2953.3</v>
      </c>
      <c r="H25" s="22">
        <f t="shared" si="7"/>
        <v>16819.3</v>
      </c>
      <c r="I25" s="22">
        <v>1624</v>
      </c>
      <c r="J25" s="26">
        <v>1625</v>
      </c>
      <c r="K25" s="22">
        <v>6625</v>
      </c>
      <c r="L25" s="22">
        <f t="shared" si="8"/>
        <v>9874</v>
      </c>
      <c r="M25" s="22">
        <v>17456</v>
      </c>
      <c r="N25" s="22">
        <v>15149.8</v>
      </c>
      <c r="O25" s="22">
        <v>6625</v>
      </c>
      <c r="P25" s="22"/>
      <c r="Q25" s="22">
        <f t="shared" si="9"/>
        <v>39230.8</v>
      </c>
      <c r="R25" s="22">
        <v>1624</v>
      </c>
      <c r="S25" s="22">
        <v>1624</v>
      </c>
      <c r="T25" s="22">
        <v>1524</v>
      </c>
      <c r="U25" s="22">
        <f t="shared" si="10"/>
        <v>4772</v>
      </c>
      <c r="V25" s="5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39.75" customHeight="1">
      <c r="A26" s="28" t="s">
        <v>61</v>
      </c>
      <c r="B26" s="16" t="s">
        <v>62</v>
      </c>
      <c r="C26" s="18">
        <f>C28+C30+C32+C34+C36</f>
        <v>165629.4</v>
      </c>
      <c r="D26" s="18">
        <f>D28+D30+D32+D34+D36</f>
        <v>165629.4</v>
      </c>
      <c r="E26" s="18">
        <f>E28+E30+E32+E34+E36</f>
        <v>6080.799999999999</v>
      </c>
      <c r="F26" s="18">
        <f>F28+F30+F32+F34+F36</f>
        <v>17618.699999999997</v>
      </c>
      <c r="G26" s="18">
        <f>G28+G30+G32+G34+G36</f>
        <v>11711.8</v>
      </c>
      <c r="H26" s="18">
        <f>H28+H30+H32+H34+H36</f>
        <v>35411.3</v>
      </c>
      <c r="I26" s="18">
        <f>I28+I30+I32+I34+I36</f>
        <v>11220</v>
      </c>
      <c r="J26" s="18">
        <f>J28+J30+J32+J34+J36</f>
        <v>8539</v>
      </c>
      <c r="K26" s="18">
        <f>K28+K30+K32+K34+K36</f>
        <v>15453</v>
      </c>
      <c r="L26" s="18">
        <f>L28+L30+L32+L34+L36</f>
        <v>35212</v>
      </c>
      <c r="M26" s="18">
        <f>M28+M30+M32+M34+M36</f>
        <v>28538.6</v>
      </c>
      <c r="N26" s="18">
        <f>N28+N30+N32+N34+N36</f>
        <v>26060.3</v>
      </c>
      <c r="O26" s="18">
        <f>O28+O30+O32+O34+O36</f>
        <v>13517</v>
      </c>
      <c r="P26" s="18">
        <f>P28+P30+P32+P34+P36</f>
        <v>0</v>
      </c>
      <c r="Q26" s="18">
        <f>Q28+Q30+Q32+Q34+Q36</f>
        <v>68115.9</v>
      </c>
      <c r="R26" s="18">
        <f>R28+R30+R32+R34+R36</f>
        <v>9784</v>
      </c>
      <c r="S26" s="18">
        <f>S28+S30+S32+S34+S36</f>
        <v>7673</v>
      </c>
      <c r="T26" s="18">
        <f>T28+T30+T32+T34+T36</f>
        <v>9433.2</v>
      </c>
      <c r="U26" s="18">
        <f>U28+U30+U32+U34+U36</f>
        <v>26890.2</v>
      </c>
      <c r="V26" s="5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21" customHeight="1">
      <c r="A27" s="20" t="s">
        <v>54</v>
      </c>
      <c r="B27" s="16"/>
      <c r="C27" s="22"/>
      <c r="D27" s="18"/>
      <c r="E27" s="22"/>
      <c r="F27" s="22"/>
      <c r="G27" s="22"/>
      <c r="H27" s="18"/>
      <c r="I27" s="22"/>
      <c r="J27" s="22"/>
      <c r="K27" s="22"/>
      <c r="L27" s="18"/>
      <c r="M27" s="22"/>
      <c r="N27" s="22"/>
      <c r="O27" s="22"/>
      <c r="P27" s="22"/>
      <c r="Q27" s="18"/>
      <c r="R27" s="22"/>
      <c r="S27" s="22"/>
      <c r="T27" s="22"/>
      <c r="U27" s="18"/>
      <c r="V27" s="5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ht="81" customHeight="1">
      <c r="A28" s="25" t="s">
        <v>63</v>
      </c>
      <c r="B28" s="21" t="s">
        <v>64</v>
      </c>
      <c r="C28" s="22">
        <f aca="true" t="shared" si="11" ref="C28:C33">D28</f>
        <v>1641</v>
      </c>
      <c r="D28" s="18">
        <f>D29</f>
        <v>1641</v>
      </c>
      <c r="E28" s="18">
        <f>E29</f>
        <v>0</v>
      </c>
      <c r="F28" s="18">
        <f>F29</f>
        <v>0</v>
      </c>
      <c r="G28" s="18">
        <f>G29</f>
        <v>0</v>
      </c>
      <c r="H28" s="18">
        <f>H29</f>
        <v>0</v>
      </c>
      <c r="I28" s="18">
        <f>I29</f>
        <v>957</v>
      </c>
      <c r="J28" s="18">
        <f>J29</f>
        <v>0</v>
      </c>
      <c r="K28" s="18">
        <f>K29</f>
        <v>0</v>
      </c>
      <c r="L28" s="18">
        <f>L29</f>
        <v>957</v>
      </c>
      <c r="M28" s="18">
        <f>M29</f>
        <v>0</v>
      </c>
      <c r="N28" s="18">
        <f>N29</f>
        <v>0</v>
      </c>
      <c r="O28" s="18">
        <f>O29</f>
        <v>0</v>
      </c>
      <c r="P28" s="18">
        <f>P29</f>
        <v>0</v>
      </c>
      <c r="Q28" s="18">
        <f>Q29</f>
        <v>0</v>
      </c>
      <c r="R28" s="18">
        <f>R29</f>
        <v>684</v>
      </c>
      <c r="S28" s="18">
        <f>S29</f>
        <v>0</v>
      </c>
      <c r="T28" s="18">
        <f>T29</f>
        <v>0</v>
      </c>
      <c r="U28" s="18">
        <f>U29</f>
        <v>684</v>
      </c>
      <c r="V28" s="5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36" customHeight="1">
      <c r="A29" s="25" t="s">
        <v>57</v>
      </c>
      <c r="B29" s="21"/>
      <c r="C29" s="22">
        <f t="shared" si="11"/>
        <v>1641</v>
      </c>
      <c r="D29" s="22">
        <f>H29+L29+Q29+U29</f>
        <v>1641</v>
      </c>
      <c r="E29" s="22"/>
      <c r="F29" s="22"/>
      <c r="G29" s="22"/>
      <c r="H29" s="22">
        <f>E29+F29+G29</f>
        <v>0</v>
      </c>
      <c r="I29" s="22">
        <v>957</v>
      </c>
      <c r="J29" s="22"/>
      <c r="K29" s="22"/>
      <c r="L29" s="22">
        <f>I29+J29+K29</f>
        <v>957</v>
      </c>
      <c r="M29" s="22"/>
      <c r="N29" s="22"/>
      <c r="O29" s="22"/>
      <c r="P29" s="22"/>
      <c r="Q29" s="22">
        <f>M29+N29+O29</f>
        <v>0</v>
      </c>
      <c r="R29" s="22">
        <v>684</v>
      </c>
      <c r="S29" s="22"/>
      <c r="T29" s="22"/>
      <c r="U29" s="22">
        <f>R29+S29+T29</f>
        <v>684</v>
      </c>
      <c r="V29" s="5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35.25" customHeight="1">
      <c r="A30" s="25" t="s">
        <v>65</v>
      </c>
      <c r="B30" s="21" t="s">
        <v>66</v>
      </c>
      <c r="C30" s="18">
        <f t="shared" si="11"/>
        <v>49591.5</v>
      </c>
      <c r="D30" s="18">
        <f>D31</f>
        <v>49591.5</v>
      </c>
      <c r="E30" s="18">
        <f>E31</f>
        <v>3921.6</v>
      </c>
      <c r="F30" s="18">
        <f>F31</f>
        <v>5854.4</v>
      </c>
      <c r="G30" s="18">
        <f>G31</f>
        <v>5527.8</v>
      </c>
      <c r="H30" s="18">
        <f>H31</f>
        <v>15303.8</v>
      </c>
      <c r="I30" s="18">
        <f>I31</f>
        <v>4267.5</v>
      </c>
      <c r="J30" s="18">
        <f>J31</f>
        <v>3498.5</v>
      </c>
      <c r="K30" s="18">
        <f>K31</f>
        <v>3271.5</v>
      </c>
      <c r="L30" s="18">
        <f>L31</f>
        <v>11037.5</v>
      </c>
      <c r="M30" s="18">
        <f>M31</f>
        <v>4491.5</v>
      </c>
      <c r="N30" s="18">
        <f>N31</f>
        <v>4540.5</v>
      </c>
      <c r="O30" s="18">
        <f>O31</f>
        <v>3233.5</v>
      </c>
      <c r="P30" s="18">
        <f>P31</f>
        <v>0</v>
      </c>
      <c r="Q30" s="18">
        <f>Q31</f>
        <v>12265.5</v>
      </c>
      <c r="R30" s="18">
        <f>R31</f>
        <v>3710.5</v>
      </c>
      <c r="S30" s="18">
        <f>S31</f>
        <v>3560.5</v>
      </c>
      <c r="T30" s="18">
        <f>T31</f>
        <v>3713.7</v>
      </c>
      <c r="U30" s="18">
        <f>U31</f>
        <v>10984.7</v>
      </c>
      <c r="V30" s="5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37.5" customHeight="1">
      <c r="A31" s="25" t="s">
        <v>57</v>
      </c>
      <c r="B31" s="21"/>
      <c r="C31" s="29">
        <f t="shared" si="11"/>
        <v>49591.5</v>
      </c>
      <c r="D31" s="29">
        <f>H31+L31+Q31+U31</f>
        <v>49591.5</v>
      </c>
      <c r="E31" s="29">
        <v>3921.6</v>
      </c>
      <c r="F31" s="29">
        <v>5854.4</v>
      </c>
      <c r="G31" s="29">
        <v>5527.8</v>
      </c>
      <c r="H31" s="29">
        <f>E31+F31+G31</f>
        <v>15303.8</v>
      </c>
      <c r="I31" s="29">
        <v>4267.5</v>
      </c>
      <c r="J31" s="29">
        <v>3498.5</v>
      </c>
      <c r="K31" s="29">
        <v>3271.5</v>
      </c>
      <c r="L31" s="29">
        <f>I31+J31+K31</f>
        <v>11037.5</v>
      </c>
      <c r="M31" s="29">
        <v>4491.5</v>
      </c>
      <c r="N31" s="29">
        <v>4540.5</v>
      </c>
      <c r="O31" s="29">
        <v>3233.5</v>
      </c>
      <c r="P31" s="29"/>
      <c r="Q31" s="29">
        <f>M31+N31+O31</f>
        <v>12265.5</v>
      </c>
      <c r="R31" s="29">
        <v>3710.5</v>
      </c>
      <c r="S31" s="29">
        <v>3560.5</v>
      </c>
      <c r="T31" s="29">
        <v>3713.7</v>
      </c>
      <c r="U31" s="29">
        <f>R31+S31+T31</f>
        <v>10984.7</v>
      </c>
      <c r="V31" s="5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82.5" customHeight="1">
      <c r="A32" s="25" t="s">
        <v>67</v>
      </c>
      <c r="B32" s="21" t="s">
        <v>68</v>
      </c>
      <c r="C32" s="18">
        <f t="shared" si="11"/>
        <v>0</v>
      </c>
      <c r="D32" s="18">
        <f>D33</f>
        <v>0</v>
      </c>
      <c r="E32" s="18">
        <f>E33</f>
        <v>0</v>
      </c>
      <c r="F32" s="18">
        <f>F33</f>
        <v>0</v>
      </c>
      <c r="G32" s="18">
        <f>G33</f>
        <v>0</v>
      </c>
      <c r="H32" s="18">
        <f>H33</f>
        <v>0</v>
      </c>
      <c r="I32" s="18">
        <f>I33</f>
        <v>0</v>
      </c>
      <c r="J32" s="18">
        <f>J33</f>
        <v>0</v>
      </c>
      <c r="K32" s="18">
        <f>K33</f>
        <v>0</v>
      </c>
      <c r="L32" s="18">
        <f>L33</f>
        <v>0</v>
      </c>
      <c r="M32" s="18">
        <f>M33</f>
        <v>0</v>
      </c>
      <c r="N32" s="18">
        <f>N33</f>
        <v>0</v>
      </c>
      <c r="O32" s="18">
        <f>O33</f>
        <v>0</v>
      </c>
      <c r="P32" s="18">
        <f>P33</f>
        <v>0</v>
      </c>
      <c r="Q32" s="18">
        <f>Q33</f>
        <v>0</v>
      </c>
      <c r="R32" s="18">
        <f>R33</f>
        <v>0</v>
      </c>
      <c r="S32" s="18">
        <f>S33</f>
        <v>0</v>
      </c>
      <c r="T32" s="18">
        <f>T33</f>
        <v>0</v>
      </c>
      <c r="U32" s="18">
        <f>U33</f>
        <v>0</v>
      </c>
      <c r="V32" s="5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45" customHeight="1">
      <c r="A33" s="25" t="s">
        <v>57</v>
      </c>
      <c r="B33" s="21"/>
      <c r="C33" s="22">
        <f t="shared" si="11"/>
        <v>0</v>
      </c>
      <c r="D33" s="22">
        <f>H33+L33+Q33+U33</f>
        <v>0</v>
      </c>
      <c r="E33" s="22"/>
      <c r="F33" s="22"/>
      <c r="G33" s="22"/>
      <c r="H33" s="22">
        <f>E33+F33+G33</f>
        <v>0</v>
      </c>
      <c r="I33" s="22"/>
      <c r="J33" s="22"/>
      <c r="K33" s="22"/>
      <c r="L33" s="22">
        <f>I33+J33+K33</f>
        <v>0</v>
      </c>
      <c r="M33" s="22"/>
      <c r="N33" s="22"/>
      <c r="O33" s="22">
        <f>54-54</f>
        <v>0</v>
      </c>
      <c r="P33" s="22"/>
      <c r="Q33" s="22">
        <f>M33+N33+O33</f>
        <v>0</v>
      </c>
      <c r="R33" s="22"/>
      <c r="S33" s="22"/>
      <c r="T33" s="22"/>
      <c r="U33" s="22">
        <f>R33+S33+T33</f>
        <v>0</v>
      </c>
      <c r="V33" s="5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72" customHeight="1">
      <c r="A34" s="25" t="s">
        <v>69</v>
      </c>
      <c r="B34" s="21" t="s">
        <v>70</v>
      </c>
      <c r="C34" s="18">
        <f>C35</f>
        <v>3</v>
      </c>
      <c r="D34" s="18">
        <f>D35</f>
        <v>3</v>
      </c>
      <c r="E34" s="18">
        <f>E35</f>
        <v>0</v>
      </c>
      <c r="F34" s="18">
        <f>F35</f>
        <v>0</v>
      </c>
      <c r="G34" s="18">
        <f>G35</f>
        <v>0</v>
      </c>
      <c r="H34" s="18">
        <f>H35</f>
        <v>0</v>
      </c>
      <c r="I34" s="18">
        <f>I35</f>
        <v>0</v>
      </c>
      <c r="J34" s="18">
        <f>J35</f>
        <v>0</v>
      </c>
      <c r="K34" s="18">
        <f>K35</f>
        <v>0</v>
      </c>
      <c r="L34" s="18">
        <f>L35</f>
        <v>0</v>
      </c>
      <c r="M34" s="18">
        <f>M35</f>
        <v>0</v>
      </c>
      <c r="N34" s="18">
        <f>N35</f>
        <v>0</v>
      </c>
      <c r="O34" s="18">
        <f>O35</f>
        <v>0</v>
      </c>
      <c r="P34" s="18">
        <f>P35</f>
        <v>0</v>
      </c>
      <c r="Q34" s="18">
        <f>Q35</f>
        <v>0</v>
      </c>
      <c r="R34" s="18">
        <f>R35</f>
        <v>0</v>
      </c>
      <c r="S34" s="18">
        <f>S35</f>
        <v>3</v>
      </c>
      <c r="T34" s="18">
        <f>T35</f>
        <v>0</v>
      </c>
      <c r="U34" s="18">
        <f>U35</f>
        <v>3</v>
      </c>
      <c r="V34" s="5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37.5" customHeight="1">
      <c r="A35" s="25" t="s">
        <v>57</v>
      </c>
      <c r="B35" s="21"/>
      <c r="C35" s="22">
        <f aca="true" t="shared" si="12" ref="C35:C42">D35</f>
        <v>3</v>
      </c>
      <c r="D35" s="22">
        <f>H35+L35+Q35+U35</f>
        <v>3</v>
      </c>
      <c r="E35" s="22"/>
      <c r="F35" s="22"/>
      <c r="G35" s="22"/>
      <c r="H35" s="22">
        <f>E35+F35+G35</f>
        <v>0</v>
      </c>
      <c r="I35" s="22"/>
      <c r="J35" s="22"/>
      <c r="K35" s="22"/>
      <c r="L35" s="22">
        <f>I35+J35+K35</f>
        <v>0</v>
      </c>
      <c r="M35" s="22"/>
      <c r="N35" s="22"/>
      <c r="O35" s="22"/>
      <c r="P35" s="22"/>
      <c r="Q35" s="22">
        <f>M35+N35+O35</f>
        <v>0</v>
      </c>
      <c r="R35" s="22"/>
      <c r="S35" s="22">
        <v>3</v>
      </c>
      <c r="T35" s="22"/>
      <c r="U35" s="22">
        <f>R35+S35+T35</f>
        <v>3</v>
      </c>
      <c r="V35" s="5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37.5" customHeight="1">
      <c r="A36" s="25" t="s">
        <v>71</v>
      </c>
      <c r="B36" s="21" t="s">
        <v>72</v>
      </c>
      <c r="C36" s="18">
        <f t="shared" si="12"/>
        <v>114393.9</v>
      </c>
      <c r="D36" s="18">
        <f>D37</f>
        <v>114393.9</v>
      </c>
      <c r="E36" s="18">
        <f>E37</f>
        <v>2159.2</v>
      </c>
      <c r="F36" s="18">
        <f>F37</f>
        <v>11764.3</v>
      </c>
      <c r="G36" s="18">
        <f>G37</f>
        <v>6184</v>
      </c>
      <c r="H36" s="18">
        <f>H37</f>
        <v>20107.5</v>
      </c>
      <c r="I36" s="18">
        <f>I37</f>
        <v>5995.5</v>
      </c>
      <c r="J36" s="18">
        <f>J37</f>
        <v>5040.5</v>
      </c>
      <c r="K36" s="18">
        <f>K37</f>
        <v>12181.5</v>
      </c>
      <c r="L36" s="18">
        <f>L37</f>
        <v>23217.5</v>
      </c>
      <c r="M36" s="18">
        <f>M37</f>
        <v>24047.1</v>
      </c>
      <c r="N36" s="18">
        <f>N37</f>
        <v>21519.8</v>
      </c>
      <c r="O36" s="18">
        <f>O37</f>
        <v>10283.5</v>
      </c>
      <c r="P36" s="18">
        <f>P37</f>
        <v>0</v>
      </c>
      <c r="Q36" s="18">
        <f>Q37</f>
        <v>55850.399999999994</v>
      </c>
      <c r="R36" s="18">
        <f>R37</f>
        <v>5389.5</v>
      </c>
      <c r="S36" s="18">
        <f>S37</f>
        <v>4109.5</v>
      </c>
      <c r="T36" s="18">
        <f>T37</f>
        <v>5719.5</v>
      </c>
      <c r="U36" s="18">
        <f>U37</f>
        <v>15218.5</v>
      </c>
      <c r="V36" s="5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39" customHeight="1">
      <c r="A37" s="25" t="s">
        <v>57</v>
      </c>
      <c r="B37" s="21"/>
      <c r="C37" s="29">
        <f t="shared" si="12"/>
        <v>114393.9</v>
      </c>
      <c r="D37" s="29">
        <f>H37+L37+Q37+U37</f>
        <v>114393.9</v>
      </c>
      <c r="E37" s="29">
        <v>2159.2</v>
      </c>
      <c r="F37" s="29">
        <v>11764.3</v>
      </c>
      <c r="G37" s="29">
        <v>6184</v>
      </c>
      <c r="H37" s="29">
        <f>E37+F37+G37</f>
        <v>20107.5</v>
      </c>
      <c r="I37" s="29">
        <f>4859+1136.5</f>
        <v>5995.5</v>
      </c>
      <c r="J37" s="29">
        <f>4860.5+180</f>
        <v>5040.5</v>
      </c>
      <c r="K37" s="29">
        <f>12001.5+180</f>
        <v>12181.5</v>
      </c>
      <c r="L37" s="29">
        <f>I37+J37+K37</f>
        <v>23217.5</v>
      </c>
      <c r="M37" s="29">
        <f>22911.1+1136</f>
        <v>24047.1</v>
      </c>
      <c r="N37" s="29">
        <f>21339.8+180</f>
        <v>21519.8</v>
      </c>
      <c r="O37" s="29">
        <f>10103.5+180</f>
        <v>10283.5</v>
      </c>
      <c r="P37" s="29"/>
      <c r="Q37" s="29">
        <f>M37+N37+O37</f>
        <v>55850.399999999994</v>
      </c>
      <c r="R37" s="29">
        <f>4413.5+976</f>
        <v>5389.5</v>
      </c>
      <c r="S37" s="29">
        <f>3929.5+180</f>
        <v>4109.5</v>
      </c>
      <c r="T37" s="29">
        <f>5524.5+195</f>
        <v>5719.5</v>
      </c>
      <c r="U37" s="29">
        <f>R37+S37+T37</f>
        <v>15218.5</v>
      </c>
      <c r="V37" s="5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41.25" customHeight="1">
      <c r="A38" s="28" t="s">
        <v>73</v>
      </c>
      <c r="B38" s="16" t="s">
        <v>74</v>
      </c>
      <c r="C38" s="18">
        <f t="shared" si="12"/>
        <v>0</v>
      </c>
      <c r="D38" s="18">
        <f>D18-D26</f>
        <v>0</v>
      </c>
      <c r="E38" s="18">
        <f>E18-E26</f>
        <v>-1491.5999999999995</v>
      </c>
      <c r="F38" s="18">
        <f>F18-F26</f>
        <v>5823.100000000002</v>
      </c>
      <c r="G38" s="18">
        <f>G18-G26</f>
        <v>-3214.5</v>
      </c>
      <c r="H38" s="18">
        <f>H18-H26</f>
        <v>1117</v>
      </c>
      <c r="I38" s="18">
        <f>I18-I26</f>
        <v>-1850.5</v>
      </c>
      <c r="J38" s="18">
        <f>J18-J26</f>
        <v>1332.5</v>
      </c>
      <c r="K38" s="18">
        <f>K18-K26</f>
        <v>-2634</v>
      </c>
      <c r="L38" s="18">
        <f>L18-L26</f>
        <v>-3152</v>
      </c>
      <c r="M38" s="18">
        <f>M18-M26</f>
        <v>-2633.5</v>
      </c>
      <c r="N38" s="18">
        <f>N18-N26</f>
        <v>-2403.5</v>
      </c>
      <c r="O38" s="18">
        <f>O18-O26</f>
        <v>249</v>
      </c>
      <c r="P38" s="18">
        <f>P18-P26</f>
        <v>0</v>
      </c>
      <c r="Q38" s="18">
        <f>Q18-Q26</f>
        <v>-4787.999999999993</v>
      </c>
      <c r="R38" s="18">
        <f>R18-R26</f>
        <v>2814</v>
      </c>
      <c r="S38" s="18">
        <f>S18-S26</f>
        <v>4471</v>
      </c>
      <c r="T38" s="18">
        <f>T18-T26</f>
        <v>-462</v>
      </c>
      <c r="U38" s="18">
        <f>U18-U26</f>
        <v>6822.999999999996</v>
      </c>
      <c r="V38" s="5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45.75" customHeight="1">
      <c r="A39" s="28" t="s">
        <v>75</v>
      </c>
      <c r="B39" s="16" t="s">
        <v>76</v>
      </c>
      <c r="C39" s="22">
        <f t="shared" si="12"/>
        <v>0</v>
      </c>
      <c r="D39" s="18">
        <f>-D38</f>
        <v>0</v>
      </c>
      <c r="E39" s="18">
        <f>-E38</f>
        <v>1491.5999999999995</v>
      </c>
      <c r="F39" s="18">
        <f>-F38</f>
        <v>-5823.100000000002</v>
      </c>
      <c r="G39" s="18">
        <f>-G38</f>
        <v>3214.5</v>
      </c>
      <c r="H39" s="18">
        <f>-H38</f>
        <v>-1117</v>
      </c>
      <c r="I39" s="18">
        <f>-I38</f>
        <v>1850.5</v>
      </c>
      <c r="J39" s="18">
        <f>-J38</f>
        <v>-1332.5</v>
      </c>
      <c r="K39" s="18">
        <f>-K38</f>
        <v>2634</v>
      </c>
      <c r="L39" s="18">
        <f>-L38</f>
        <v>3152</v>
      </c>
      <c r="M39" s="18">
        <f>-M38</f>
        <v>2633.5</v>
      </c>
      <c r="N39" s="18">
        <f>-N38</f>
        <v>2403.5</v>
      </c>
      <c r="O39" s="18">
        <f>-O38</f>
        <v>-249</v>
      </c>
      <c r="P39" s="18">
        <f>-P38</f>
        <v>0</v>
      </c>
      <c r="Q39" s="18">
        <f>-Q38</f>
        <v>4787.999999999993</v>
      </c>
      <c r="R39" s="18">
        <f>-R38</f>
        <v>-2814</v>
      </c>
      <c r="S39" s="18">
        <f>-S38</f>
        <v>-4471</v>
      </c>
      <c r="T39" s="18">
        <f>-T38</f>
        <v>462</v>
      </c>
      <c r="U39" s="18">
        <f>-U38</f>
        <v>-6822.999999999996</v>
      </c>
      <c r="V39" s="5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33.75" customHeight="1">
      <c r="A40" s="25" t="s">
        <v>57</v>
      </c>
      <c r="B40" s="16"/>
      <c r="C40" s="22">
        <f t="shared" si="12"/>
        <v>141103.1</v>
      </c>
      <c r="D40" s="22">
        <f>-(D21+D24-(D29+D31+D33+D35+D37))</f>
        <v>141103.1</v>
      </c>
      <c r="E40" s="22">
        <f>-(E21+E24-(E29+E31+E33+E35+E37))</f>
        <v>6001.799999999999</v>
      </c>
      <c r="F40" s="22">
        <f>-(F21+F24-(F29+F31+F33+F35+F37))</f>
        <v>13918.699999999997</v>
      </c>
      <c r="G40" s="22">
        <f>-(G21+G24-(G29+G31+G33+G35+G37))</f>
        <v>9465.8</v>
      </c>
      <c r="H40" s="22">
        <f>-(H21+H24-(H29+H31+H33+H35+H37))</f>
        <v>29386.300000000003</v>
      </c>
      <c r="I40" s="22">
        <f>-(I21+I24-(I29+I31+I33+I35+I37))</f>
        <v>9310.5</v>
      </c>
      <c r="J40" s="22">
        <f>-(J21+J24-(J29+J31+J33+J35+J37))</f>
        <v>6628.5</v>
      </c>
      <c r="K40" s="22">
        <f>-(K21+K24-(K29+K31+K33+K35+K37))</f>
        <v>13194</v>
      </c>
      <c r="L40" s="22">
        <f>-(L21+L24-(L29+L31+L33+L35+L37))</f>
        <v>29133</v>
      </c>
      <c r="M40" s="22">
        <f>-(M21+M24-(M29+M31+M33+M35+M37))</f>
        <v>26627.5</v>
      </c>
      <c r="N40" s="22">
        <f>-(N21+N24-(N29+N31+N33+N35+N37))</f>
        <v>24149.3</v>
      </c>
      <c r="O40" s="22">
        <f>-(O21+O24-(O29+O31+O33+O35+O37))</f>
        <v>11261</v>
      </c>
      <c r="P40" s="22">
        <f>-(P21+P24-(P29+P31+P33+P35+P37))</f>
        <v>0</v>
      </c>
      <c r="Q40" s="22">
        <f>-(Q21+Q24-(Q29+Q31+Q33+Q35+Q37))</f>
        <v>62037.799999999996</v>
      </c>
      <c r="R40" s="22">
        <f>-(R21+R24-(R29+R31+R33+R35+R37))</f>
        <v>7876</v>
      </c>
      <c r="S40" s="22">
        <f>-(S21+S24-(S29+S31+S33+S35+S37))</f>
        <v>5494</v>
      </c>
      <c r="T40" s="22">
        <f>-(T21+T24-(T29+T31+T33+T35+T37))</f>
        <v>7176.000000000001</v>
      </c>
      <c r="U40" s="22">
        <f>-(U21+U24-(U29+U31+U33+U35+U37))</f>
        <v>20546</v>
      </c>
      <c r="V40" s="5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48" customHeight="1">
      <c r="A41" s="25" t="s">
        <v>58</v>
      </c>
      <c r="B41" s="16"/>
      <c r="C41" s="22">
        <f t="shared" si="12"/>
        <v>-141103.1</v>
      </c>
      <c r="D41" s="22">
        <f>-(D22+D25-(0))</f>
        <v>-141103.1</v>
      </c>
      <c r="E41" s="22">
        <f>-(E22+E25-(0))</f>
        <v>-4510.2</v>
      </c>
      <c r="F41" s="22">
        <f>-(F22+F25-(0))</f>
        <v>-19741.8</v>
      </c>
      <c r="G41" s="22">
        <f>-(G22+G25-(0))</f>
        <v>-6251.3</v>
      </c>
      <c r="H41" s="22">
        <f>-(H22+H25-(0))</f>
        <v>-30503.3</v>
      </c>
      <c r="I41" s="22">
        <f>-(I22+I25-(0))</f>
        <v>-7460</v>
      </c>
      <c r="J41" s="22">
        <f>-(J22+J25-(0))</f>
        <v>-7961</v>
      </c>
      <c r="K41" s="22">
        <f>-(K22+K25-(0))</f>
        <v>-10560</v>
      </c>
      <c r="L41" s="22">
        <f>-(L22+L25-(0))</f>
        <v>-25981</v>
      </c>
      <c r="M41" s="22">
        <f>-(M22+M25-(0))</f>
        <v>-23994</v>
      </c>
      <c r="N41" s="22">
        <f>-(N22+N25-(0))</f>
        <v>-21745.8</v>
      </c>
      <c r="O41" s="22">
        <f>-(O22+O25-(0))</f>
        <v>-11510</v>
      </c>
      <c r="P41" s="22">
        <f>-(P22+P25-(0))</f>
        <v>0</v>
      </c>
      <c r="Q41" s="22">
        <f>-(Q22+Q25-(0))</f>
        <v>-57249.8</v>
      </c>
      <c r="R41" s="22">
        <f>-(R22+R25-(0))</f>
        <v>-10690</v>
      </c>
      <c r="S41" s="22">
        <f>-(S22+S25-(0))</f>
        <v>-9965</v>
      </c>
      <c r="T41" s="22">
        <f>-(T22+T25-(0))</f>
        <v>-6714</v>
      </c>
      <c r="U41" s="22">
        <f>-(U22+U25-(0))</f>
        <v>-27369</v>
      </c>
      <c r="V41" s="5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58.5" customHeight="1">
      <c r="A42" s="28" t="s">
        <v>77</v>
      </c>
      <c r="B42" s="16" t="s">
        <v>78</v>
      </c>
      <c r="C42" s="22">
        <f t="shared" si="12"/>
        <v>-165629.40000000002</v>
      </c>
      <c r="D42" s="18">
        <f>-D18</f>
        <v>-165629.40000000002</v>
      </c>
      <c r="E42" s="18">
        <f>-E18</f>
        <v>-4589.2</v>
      </c>
      <c r="F42" s="18">
        <f>-F18</f>
        <v>-23441.8</v>
      </c>
      <c r="G42" s="18">
        <f>-G18</f>
        <v>-8497.3</v>
      </c>
      <c r="H42" s="18">
        <f>-H18</f>
        <v>-36528.3</v>
      </c>
      <c r="I42" s="18">
        <f>-I18</f>
        <v>-9369.5</v>
      </c>
      <c r="J42" s="18">
        <f>-J18</f>
        <v>-9871.5</v>
      </c>
      <c r="K42" s="18">
        <f>-K18</f>
        <v>-12819</v>
      </c>
      <c r="L42" s="18">
        <f>-L18</f>
        <v>-32060</v>
      </c>
      <c r="M42" s="18">
        <f>-M18</f>
        <v>-25905.1</v>
      </c>
      <c r="N42" s="18">
        <f>-N18</f>
        <v>-23656.8</v>
      </c>
      <c r="O42" s="18">
        <f>-O18</f>
        <v>-13766</v>
      </c>
      <c r="P42" s="18">
        <f>-P18</f>
        <v>0</v>
      </c>
      <c r="Q42" s="18">
        <f>-Q18</f>
        <v>-63327.9</v>
      </c>
      <c r="R42" s="18">
        <f>-R18</f>
        <v>-12598</v>
      </c>
      <c r="S42" s="18">
        <f>-S18</f>
        <v>-12144</v>
      </c>
      <c r="T42" s="18">
        <f>-T18</f>
        <v>-8971.2</v>
      </c>
      <c r="U42" s="18">
        <f>-U18</f>
        <v>-33713.2</v>
      </c>
      <c r="V42" s="5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14.25" customHeight="1">
      <c r="A43" s="20" t="s">
        <v>54</v>
      </c>
      <c r="B43" s="16"/>
      <c r="C43" s="22"/>
      <c r="D43" s="18"/>
      <c r="E43" s="22"/>
      <c r="F43" s="22"/>
      <c r="G43" s="22"/>
      <c r="H43" s="18"/>
      <c r="I43" s="22"/>
      <c r="J43" s="22"/>
      <c r="K43" s="22"/>
      <c r="L43" s="18"/>
      <c r="M43" s="22"/>
      <c r="N43" s="22"/>
      <c r="O43" s="22"/>
      <c r="P43" s="22"/>
      <c r="Q43" s="18"/>
      <c r="R43" s="22"/>
      <c r="S43" s="22"/>
      <c r="T43" s="22"/>
      <c r="U43" s="18"/>
      <c r="V43" s="5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61.5" customHeight="1">
      <c r="A44" s="25" t="s">
        <v>58</v>
      </c>
      <c r="B44" s="16"/>
      <c r="C44" s="22">
        <f aca="true" t="shared" si="13" ref="C44:C50">D44</f>
        <v>-141103.1</v>
      </c>
      <c r="D44" s="22">
        <f>-(D22+D25)</f>
        <v>-141103.1</v>
      </c>
      <c r="E44" s="22">
        <f>-(E22+E24)</f>
        <v>-1339.1999999999998</v>
      </c>
      <c r="F44" s="22">
        <f>-(F22+F24)</f>
        <v>-10926.8</v>
      </c>
      <c r="G44" s="22">
        <f>-(G22+G24)</f>
        <v>-4240</v>
      </c>
      <c r="H44" s="22">
        <f>-(H22+H24)</f>
        <v>-16506</v>
      </c>
      <c r="I44" s="22">
        <f>-(I22+I24)</f>
        <v>-6777.5</v>
      </c>
      <c r="J44" s="22">
        <f>-(J22+J24)</f>
        <v>-7277.5</v>
      </c>
      <c r="K44" s="22">
        <f>-(K22+K24)</f>
        <v>-4878</v>
      </c>
      <c r="L44" s="22">
        <f>-(L22+L24)</f>
        <v>-18933</v>
      </c>
      <c r="M44" s="22">
        <f>-(M22+M24)</f>
        <v>-7481.1</v>
      </c>
      <c r="N44" s="22">
        <f>-(N22+N24)</f>
        <v>-7538</v>
      </c>
      <c r="O44" s="22">
        <f>-(O22+O24)</f>
        <v>-5825</v>
      </c>
      <c r="P44" s="22">
        <f>-(P22+P24)</f>
        <v>0</v>
      </c>
      <c r="Q44" s="22">
        <f>-(Q22+Q24)</f>
        <v>-20844.1</v>
      </c>
      <c r="R44" s="22">
        <f>-(R22+R24)</f>
        <v>-10006</v>
      </c>
      <c r="S44" s="22">
        <f>-(S22+S24)</f>
        <v>-9551</v>
      </c>
      <c r="T44" s="22">
        <f>-(T22+T24)</f>
        <v>-6133.2</v>
      </c>
      <c r="U44" s="22">
        <f>-(U22+U24)</f>
        <v>-25690.2</v>
      </c>
      <c r="V44" s="5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42" customHeight="1">
      <c r="A45" s="25" t="s">
        <v>57</v>
      </c>
      <c r="B45" s="16"/>
      <c r="C45" s="22">
        <f t="shared" si="13"/>
        <v>-24526.3</v>
      </c>
      <c r="D45" s="22">
        <f>-(D21+D24)</f>
        <v>-24526.3</v>
      </c>
      <c r="E45" s="22">
        <f>-(E21+E25)</f>
        <v>-3250</v>
      </c>
      <c r="F45" s="22">
        <f>-(F21+F25)</f>
        <v>-12515</v>
      </c>
      <c r="G45" s="22">
        <f>-(G21+G25)</f>
        <v>-4257.3</v>
      </c>
      <c r="H45" s="22">
        <f>-(H21+H25)</f>
        <v>-20022.3</v>
      </c>
      <c r="I45" s="22">
        <f>-(I21+I25)</f>
        <v>-2592</v>
      </c>
      <c r="J45" s="22">
        <f>-(J21+J25)</f>
        <v>-2594</v>
      </c>
      <c r="K45" s="22">
        <f>-(K21+K25)</f>
        <v>-7941</v>
      </c>
      <c r="L45" s="22">
        <f>-(L21+L25)</f>
        <v>-13127</v>
      </c>
      <c r="M45" s="22">
        <f>-(M21+M25)</f>
        <v>-18424</v>
      </c>
      <c r="N45" s="22">
        <f>-(N21+N25)</f>
        <v>-16118.8</v>
      </c>
      <c r="O45" s="22">
        <f>-(O21+O25)</f>
        <v>-7941</v>
      </c>
      <c r="P45" s="22">
        <f>-(P21+P25)</f>
        <v>0</v>
      </c>
      <c r="Q45" s="22">
        <f>-(Q21+Q25)</f>
        <v>-42483.8</v>
      </c>
      <c r="R45" s="22">
        <f>-(R21+R25)</f>
        <v>-2592</v>
      </c>
      <c r="S45" s="22">
        <f>-(S21+S25)</f>
        <v>-2593</v>
      </c>
      <c r="T45" s="22">
        <f>-(T21+T25)</f>
        <v>-2838</v>
      </c>
      <c r="U45" s="22">
        <f>-(U21+U25)</f>
        <v>-8023</v>
      </c>
      <c r="V45" s="5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69" customHeight="1">
      <c r="A46" s="25" t="s">
        <v>79</v>
      </c>
      <c r="B46" s="21" t="s">
        <v>80</v>
      </c>
      <c r="C46" s="22">
        <f t="shared" si="13"/>
        <v>0</v>
      </c>
      <c r="D46" s="18"/>
      <c r="E46" s="22"/>
      <c r="F46" s="22"/>
      <c r="G46" s="22"/>
      <c r="H46" s="18"/>
      <c r="I46" s="22"/>
      <c r="J46" s="22"/>
      <c r="K46" s="22"/>
      <c r="L46" s="18"/>
      <c r="M46" s="22"/>
      <c r="N46" s="22"/>
      <c r="O46" s="22"/>
      <c r="P46" s="22"/>
      <c r="Q46" s="18"/>
      <c r="R46" s="22"/>
      <c r="S46" s="22"/>
      <c r="T46" s="22"/>
      <c r="U46" s="18"/>
      <c r="V46" s="5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83.25" customHeight="1">
      <c r="A47" s="25" t="s">
        <v>81</v>
      </c>
      <c r="B47" s="21" t="s">
        <v>82</v>
      </c>
      <c r="C47" s="22">
        <f t="shared" si="13"/>
        <v>0</v>
      </c>
      <c r="D47" s="18"/>
      <c r="E47" s="27"/>
      <c r="F47" s="27"/>
      <c r="G47" s="27"/>
      <c r="H47" s="18"/>
      <c r="I47" s="22"/>
      <c r="J47" s="22"/>
      <c r="K47" s="22"/>
      <c r="L47" s="18"/>
      <c r="M47" s="22"/>
      <c r="N47" s="22"/>
      <c r="O47" s="22"/>
      <c r="P47" s="22"/>
      <c r="Q47" s="18"/>
      <c r="R47" s="22"/>
      <c r="S47" s="22"/>
      <c r="T47" s="22"/>
      <c r="U47" s="18"/>
      <c r="V47" s="5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36.75" customHeight="1">
      <c r="A48" s="30" t="s">
        <v>83</v>
      </c>
      <c r="B48" s="21" t="s">
        <v>84</v>
      </c>
      <c r="C48" s="22">
        <f t="shared" si="13"/>
        <v>0</v>
      </c>
      <c r="D48" s="18"/>
      <c r="E48" s="22"/>
      <c r="F48" s="31"/>
      <c r="G48" s="31"/>
      <c r="H48" s="18"/>
      <c r="I48" s="31"/>
      <c r="J48" s="31"/>
      <c r="K48" s="31"/>
      <c r="L48" s="18"/>
      <c r="M48" s="31"/>
      <c r="N48" s="31"/>
      <c r="O48" s="31"/>
      <c r="P48" s="22"/>
      <c r="Q48" s="18"/>
      <c r="R48" s="22"/>
      <c r="S48" s="22"/>
      <c r="T48" s="22"/>
      <c r="U48" s="18"/>
      <c r="V48" s="5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76.5" customHeight="1">
      <c r="A49" s="28" t="s">
        <v>85</v>
      </c>
      <c r="B49" s="16" t="s">
        <v>86</v>
      </c>
      <c r="C49" s="22">
        <f t="shared" si="13"/>
        <v>165629.4</v>
      </c>
      <c r="D49" s="18">
        <f>D50</f>
        <v>165629.4</v>
      </c>
      <c r="E49" s="18">
        <f>E50</f>
        <v>6080.799999999999</v>
      </c>
      <c r="F49" s="18">
        <f>F50</f>
        <v>17618.699999999997</v>
      </c>
      <c r="G49" s="18">
        <f>G50</f>
        <v>11711.8</v>
      </c>
      <c r="H49" s="18">
        <f>H50</f>
        <v>35411.3</v>
      </c>
      <c r="I49" s="18">
        <f>I50</f>
        <v>11220</v>
      </c>
      <c r="J49" s="18">
        <f>J50</f>
        <v>8539</v>
      </c>
      <c r="K49" s="18">
        <f>K50</f>
        <v>15453</v>
      </c>
      <c r="L49" s="18">
        <f>L50</f>
        <v>35212</v>
      </c>
      <c r="M49" s="18">
        <f>M50</f>
        <v>28538.6</v>
      </c>
      <c r="N49" s="18">
        <f>N50</f>
        <v>26060.3</v>
      </c>
      <c r="O49" s="18">
        <f>O50</f>
        <v>13517</v>
      </c>
      <c r="P49" s="18">
        <f>P50</f>
        <v>0</v>
      </c>
      <c r="Q49" s="18">
        <f>Q50</f>
        <v>68115.9</v>
      </c>
      <c r="R49" s="18">
        <f>R50</f>
        <v>9784</v>
      </c>
      <c r="S49" s="18">
        <f>S50</f>
        <v>7673</v>
      </c>
      <c r="T49" s="18">
        <f>T50</f>
        <v>9433.2</v>
      </c>
      <c r="U49" s="18">
        <f>U50</f>
        <v>26890.2</v>
      </c>
      <c r="V49" s="5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36.75" customHeight="1">
      <c r="A50" s="25" t="s">
        <v>57</v>
      </c>
      <c r="B50" s="16"/>
      <c r="C50" s="22">
        <f t="shared" si="13"/>
        <v>165629.4</v>
      </c>
      <c r="D50" s="22">
        <f>D29+D31+D33+D35+D37</f>
        <v>165629.4</v>
      </c>
      <c r="E50" s="22">
        <f>E29+E31+E33+E35+E37</f>
        <v>6080.799999999999</v>
      </c>
      <c r="F50" s="22">
        <f>F29+F31+F33+F35+F37</f>
        <v>17618.699999999997</v>
      </c>
      <c r="G50" s="22">
        <f>G29+G31+G33+G35+G37</f>
        <v>11711.8</v>
      </c>
      <c r="H50" s="22">
        <f>H29+H31+H33+H35+H37</f>
        <v>35411.3</v>
      </c>
      <c r="I50" s="22">
        <f>I29+I31+I33+I35+I37</f>
        <v>11220</v>
      </c>
      <c r="J50" s="22">
        <f>J29+J31+J33+J35+J37</f>
        <v>8539</v>
      </c>
      <c r="K50" s="22">
        <f>K29+K31+K33+K35+K37</f>
        <v>15453</v>
      </c>
      <c r="L50" s="22">
        <f>L29+L31+L33+L35+L37</f>
        <v>35212</v>
      </c>
      <c r="M50" s="22">
        <f>M29+M31+M33+M35+M37</f>
        <v>28538.6</v>
      </c>
      <c r="N50" s="22">
        <f>N29+N31+N33+N35+N37</f>
        <v>26060.3</v>
      </c>
      <c r="O50" s="22">
        <f>O29+O31+O33+O35+O37</f>
        <v>13517</v>
      </c>
      <c r="P50" s="22">
        <f>P29+P31+P33+P35+P37</f>
        <v>0</v>
      </c>
      <c r="Q50" s="22">
        <f>Q29+Q31+Q33+Q35+Q37</f>
        <v>68115.9</v>
      </c>
      <c r="R50" s="22">
        <f>R29+R31+R33+R35+R37</f>
        <v>9784</v>
      </c>
      <c r="S50" s="22">
        <f>S29+S31+S33+S35+S37</f>
        <v>7673</v>
      </c>
      <c r="T50" s="22">
        <f>T29+T31+T33+T35+T37</f>
        <v>9433.2</v>
      </c>
      <c r="U50" s="22">
        <f>U29+U31+U33+U35+U37</f>
        <v>26890.2</v>
      </c>
      <c r="V50" s="5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22.5" customHeight="1">
      <c r="A51" s="20" t="s">
        <v>54</v>
      </c>
      <c r="B51" s="16"/>
      <c r="C51" s="22"/>
      <c r="D51" s="18"/>
      <c r="E51" s="27"/>
      <c r="F51" s="27"/>
      <c r="G51" s="27"/>
      <c r="H51" s="18"/>
      <c r="I51" s="22"/>
      <c r="J51" s="22"/>
      <c r="K51" s="22"/>
      <c r="L51" s="18"/>
      <c r="M51" s="22"/>
      <c r="N51" s="22"/>
      <c r="O51" s="22"/>
      <c r="P51" s="22"/>
      <c r="Q51" s="18"/>
      <c r="R51" s="22"/>
      <c r="S51" s="22"/>
      <c r="T51" s="22"/>
      <c r="U51" s="18"/>
      <c r="V51" s="5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53.25" customHeight="1">
      <c r="A52" s="20" t="s">
        <v>87</v>
      </c>
      <c r="B52" s="21" t="s">
        <v>88</v>
      </c>
      <c r="C52" s="22">
        <f aca="true" t="shared" si="14" ref="C52:C53">D52</f>
        <v>600</v>
      </c>
      <c r="D52" s="18">
        <f>H52+L52+Q52+U52</f>
        <v>600</v>
      </c>
      <c r="E52" s="27"/>
      <c r="F52" s="27"/>
      <c r="G52" s="27"/>
      <c r="H52" s="18">
        <f>E52+F52+G52</f>
        <v>0</v>
      </c>
      <c r="I52" s="22"/>
      <c r="J52" s="22"/>
      <c r="K52" s="22"/>
      <c r="L52" s="18">
        <f>I52+K52+J52</f>
        <v>0</v>
      </c>
      <c r="M52" s="22"/>
      <c r="N52" s="22"/>
      <c r="O52" s="22"/>
      <c r="P52" s="22"/>
      <c r="Q52" s="18">
        <f>M52+N52+O52</f>
        <v>0</v>
      </c>
      <c r="R52" s="22"/>
      <c r="S52" s="22">
        <v>600</v>
      </c>
      <c r="T52" s="22"/>
      <c r="U52" s="18">
        <f>R52+S52+T52</f>
        <v>600</v>
      </c>
      <c r="V52" s="5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42" customHeight="1">
      <c r="A53" s="25" t="s">
        <v>89</v>
      </c>
      <c r="B53" s="21" t="s">
        <v>90</v>
      </c>
      <c r="C53" s="22">
        <f t="shared" si="14"/>
        <v>0</v>
      </c>
      <c r="D53" s="18"/>
      <c r="E53" s="22"/>
      <c r="F53" s="22"/>
      <c r="G53" s="22"/>
      <c r="H53" s="18"/>
      <c r="I53" s="22"/>
      <c r="J53" s="22"/>
      <c r="K53" s="22"/>
      <c r="L53" s="18"/>
      <c r="M53" s="22"/>
      <c r="N53" s="22"/>
      <c r="O53" s="22"/>
      <c r="P53" s="22"/>
      <c r="Q53" s="18"/>
      <c r="R53" s="22"/>
      <c r="S53" s="22"/>
      <c r="T53" s="22"/>
      <c r="U53" s="18"/>
      <c r="V53" s="5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08.75" customHeight="1">
      <c r="A54" s="15" t="s">
        <v>91</v>
      </c>
      <c r="B54" s="16" t="s">
        <v>92</v>
      </c>
      <c r="C54" s="22">
        <f>C38+(C42+C49)</f>
        <v>0</v>
      </c>
      <c r="D54" s="22">
        <f>D38+(D42+D49)</f>
        <v>0</v>
      </c>
      <c r="E54" s="22">
        <f>E38+(E42+E49)</f>
        <v>0</v>
      </c>
      <c r="F54" s="22">
        <f>F38+(F42+F49)</f>
        <v>0</v>
      </c>
      <c r="G54" s="22">
        <f>G38+(G42+G49)</f>
        <v>0</v>
      </c>
      <c r="H54" s="22">
        <f>H38+(H42+H49)</f>
        <v>0</v>
      </c>
      <c r="I54" s="22">
        <f>I38+(I42+I49)</f>
        <v>0</v>
      </c>
      <c r="J54" s="22">
        <f>J38+(J42+J49)</f>
        <v>0</v>
      </c>
      <c r="K54" s="22">
        <f>K38+(K42+K49)</f>
        <v>0</v>
      </c>
      <c r="L54" s="22">
        <f>L38+(L42+L49)</f>
        <v>0</v>
      </c>
      <c r="M54" s="22">
        <f>M38+(M42+M49)</f>
        <v>0</v>
      </c>
      <c r="N54" s="22">
        <f>N38+(N42+N49)</f>
        <v>0</v>
      </c>
      <c r="O54" s="22">
        <f>O38+(O42+O49)</f>
        <v>0</v>
      </c>
      <c r="P54" s="18">
        <f>P38+P42-P49</f>
        <v>0</v>
      </c>
      <c r="Q54" s="22">
        <f>Q38+(Q42+Q49)</f>
        <v>0</v>
      </c>
      <c r="R54" s="22">
        <f>R38+(R42+R49)</f>
        <v>0</v>
      </c>
      <c r="S54" s="22">
        <f>S38+(S42+S49)</f>
        <v>0</v>
      </c>
      <c r="T54" s="22">
        <f>T38+(T42+T49)</f>
        <v>0</v>
      </c>
      <c r="U54" s="22">
        <f>U38+(U42+U49)</f>
        <v>0</v>
      </c>
      <c r="V54" s="5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100.5" customHeight="1">
      <c r="A55" s="32" t="s">
        <v>93</v>
      </c>
      <c r="B55" s="16" t="s">
        <v>94</v>
      </c>
      <c r="C55" s="22">
        <v>600</v>
      </c>
      <c r="D55" s="18">
        <v>600</v>
      </c>
      <c r="E55" s="22">
        <v>10200</v>
      </c>
      <c r="F55" s="22">
        <f>E56</f>
        <v>8708</v>
      </c>
      <c r="G55" s="22">
        <f>F56</f>
        <v>14531.100000000002</v>
      </c>
      <c r="H55" s="22">
        <f>E55</f>
        <v>10200</v>
      </c>
      <c r="I55" s="22">
        <f>G56</f>
        <v>11316.600000000002</v>
      </c>
      <c r="J55" s="22">
        <f>I56</f>
        <v>9466.100000000002</v>
      </c>
      <c r="K55" s="22">
        <f>J56</f>
        <v>10798.600000000002</v>
      </c>
      <c r="L55" s="22">
        <f>I55</f>
        <v>11316.600000000002</v>
      </c>
      <c r="M55" s="22">
        <f>K56</f>
        <v>8164.600000000002</v>
      </c>
      <c r="N55" s="22">
        <f>M56</f>
        <v>5531.0999999999985</v>
      </c>
      <c r="O55" s="22">
        <f>N56</f>
        <v>3127.5999999999985</v>
      </c>
      <c r="P55" s="22">
        <f>O56</f>
        <v>3376.5999999999985</v>
      </c>
      <c r="Q55" s="22">
        <f>M55</f>
        <v>8164.600000000002</v>
      </c>
      <c r="R55" s="22">
        <f>O56</f>
        <v>3376.5999999999985</v>
      </c>
      <c r="S55" s="22">
        <f>R56</f>
        <v>6190.5999999999985</v>
      </c>
      <c r="T55" s="22">
        <f>S56</f>
        <v>10061.599999999999</v>
      </c>
      <c r="U55" s="22">
        <f>R55</f>
        <v>3376.5999999999985</v>
      </c>
      <c r="V55" s="5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101.25" customHeight="1">
      <c r="A56" s="32" t="s">
        <v>95</v>
      </c>
      <c r="B56" s="16" t="s">
        <v>96</v>
      </c>
      <c r="C56" s="18"/>
      <c r="D56" s="18">
        <v>0</v>
      </c>
      <c r="E56" s="18">
        <v>8708</v>
      </c>
      <c r="F56" s="18">
        <f>F55+F18-F26-F52</f>
        <v>14531.100000000002</v>
      </c>
      <c r="G56" s="18">
        <f>G55+G18-G26-G52</f>
        <v>11316.600000000002</v>
      </c>
      <c r="H56" s="18">
        <f>H55+H18-H26-H52</f>
        <v>11317</v>
      </c>
      <c r="I56" s="18">
        <f>I55+I18-I26-I52</f>
        <v>9466.100000000002</v>
      </c>
      <c r="J56" s="18">
        <f>J55+J18-J26-J52</f>
        <v>10798.600000000002</v>
      </c>
      <c r="K56" s="18">
        <f>K55+K18-K26-K52</f>
        <v>8164.600000000002</v>
      </c>
      <c r="L56" s="18">
        <f>L55+L18-L26-L52</f>
        <v>8164.600000000006</v>
      </c>
      <c r="M56" s="18">
        <f>M55+M18-M26-M52</f>
        <v>5531.0999999999985</v>
      </c>
      <c r="N56" s="18">
        <f>N55+N18-N26-N52</f>
        <v>3127.5999999999985</v>
      </c>
      <c r="O56" s="18">
        <f>O55+O18-O26-O52</f>
        <v>3376.5999999999985</v>
      </c>
      <c r="P56" s="18">
        <f>P55+P18-P26-P52</f>
        <v>3376.5999999999985</v>
      </c>
      <c r="Q56" s="18">
        <f>Q55+Q18-Q26-Q52</f>
        <v>3376.600000000006</v>
      </c>
      <c r="R56" s="18">
        <f>R55+R18-R26-R52</f>
        <v>6190.5999999999985</v>
      </c>
      <c r="S56" s="18">
        <f>S55+S18-S26-S52</f>
        <v>10061.599999999999</v>
      </c>
      <c r="T56" s="18">
        <f>T55+T18-T26-T52</f>
        <v>9599.599999999999</v>
      </c>
      <c r="U56" s="18">
        <f>U55+U18-U26-U52</f>
        <v>9599.599999999995</v>
      </c>
      <c r="V56" s="5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171.75" customHeight="1">
      <c r="A57" s="32" t="s">
        <v>97</v>
      </c>
      <c r="B57" s="16" t="s">
        <v>98</v>
      </c>
      <c r="C57" s="22"/>
      <c r="D57" s="22">
        <f>D55-D56</f>
        <v>600</v>
      </c>
      <c r="E57" s="22">
        <f>E55-E56</f>
        <v>1492</v>
      </c>
      <c r="F57" s="22">
        <f>F55-F56</f>
        <v>-5823.100000000002</v>
      </c>
      <c r="G57" s="22">
        <f>G55-G56</f>
        <v>3214.5</v>
      </c>
      <c r="H57" s="22">
        <f>H55-H56</f>
        <v>-1117</v>
      </c>
      <c r="I57" s="22">
        <f>I55-I56</f>
        <v>1850.5</v>
      </c>
      <c r="J57" s="22">
        <f>J55-J56</f>
        <v>-1332.5</v>
      </c>
      <c r="K57" s="22">
        <f>K55-K56</f>
        <v>2634</v>
      </c>
      <c r="L57" s="22">
        <f>L55-L56</f>
        <v>3151.9999999999964</v>
      </c>
      <c r="M57" s="22">
        <f>M55-M56</f>
        <v>2633.5000000000036</v>
      </c>
      <c r="N57" s="22">
        <f>N55-N56</f>
        <v>2403.5</v>
      </c>
      <c r="O57" s="22">
        <f>O55-O56</f>
        <v>-249</v>
      </c>
      <c r="P57" s="18">
        <f>P55-P56</f>
        <v>0</v>
      </c>
      <c r="Q57" s="22">
        <f>Q55-Q56</f>
        <v>4787.999999999996</v>
      </c>
      <c r="R57" s="22">
        <f>R55-R56</f>
        <v>-2814</v>
      </c>
      <c r="S57" s="22">
        <f>S55-S56</f>
        <v>-3871</v>
      </c>
      <c r="T57" s="22">
        <f>T55-T56</f>
        <v>462</v>
      </c>
      <c r="U57" s="22">
        <f>U55-U56</f>
        <v>-6222.999999999996</v>
      </c>
      <c r="V57" s="5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72.75" customHeight="1">
      <c r="A58" s="33" t="s">
        <v>99</v>
      </c>
      <c r="B58" s="16" t="s">
        <v>100</v>
      </c>
      <c r="C58" s="22">
        <f>D58</f>
        <v>0</v>
      </c>
      <c r="D58" s="18"/>
      <c r="E58" s="17"/>
      <c r="F58" s="17"/>
      <c r="G58" s="17"/>
      <c r="H58" s="18"/>
      <c r="I58" s="17"/>
      <c r="J58" s="17"/>
      <c r="K58" s="17"/>
      <c r="L58" s="18"/>
      <c r="M58" s="17"/>
      <c r="N58" s="17"/>
      <c r="O58" s="17"/>
      <c r="P58" s="18"/>
      <c r="Q58" s="18"/>
      <c r="R58" s="17"/>
      <c r="S58" s="17"/>
      <c r="T58" s="17"/>
      <c r="U58" s="18"/>
      <c r="V58" s="5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30" customHeight="1">
      <c r="A59" s="34"/>
      <c r="B59" s="35"/>
      <c r="C59" s="36"/>
      <c r="D59" s="37"/>
      <c r="E59" s="38"/>
      <c r="F59" s="38"/>
      <c r="G59" s="38"/>
      <c r="H59" s="37"/>
      <c r="I59" s="38"/>
      <c r="J59" s="38"/>
      <c r="K59" s="38"/>
      <c r="L59" s="37"/>
      <c r="M59" s="38"/>
      <c r="N59" s="38"/>
      <c r="O59" s="38"/>
      <c r="P59" s="37"/>
      <c r="Q59" s="37"/>
      <c r="R59" s="38"/>
      <c r="S59" s="38"/>
      <c r="T59" s="38"/>
      <c r="U59" s="37"/>
      <c r="V59" s="5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45" customHeight="1">
      <c r="A60" s="39"/>
      <c r="B60" s="40" t="s">
        <v>101</v>
      </c>
      <c r="C60" s="40"/>
      <c r="D60" s="40"/>
      <c r="E60" s="40"/>
      <c r="F60" s="40"/>
      <c r="G60" s="40"/>
      <c r="H60" s="41"/>
      <c r="I60" s="42"/>
      <c r="J60" s="11"/>
      <c r="K60" s="43"/>
      <c r="L60" s="39"/>
      <c r="M60" s="44"/>
      <c r="N60" s="44"/>
      <c r="O60" s="39"/>
      <c r="P60" s="39"/>
      <c r="Q60" s="45" t="s">
        <v>102</v>
      </c>
      <c r="R60" s="45"/>
      <c r="S60" s="45"/>
      <c r="T60" s="45"/>
      <c r="U60" s="39"/>
      <c r="V60" s="5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6.7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44"/>
      <c r="N61" s="44"/>
      <c r="O61" s="39"/>
      <c r="P61" s="39"/>
      <c r="Q61" s="39"/>
      <c r="R61" s="39"/>
      <c r="S61" s="39"/>
      <c r="T61" s="39"/>
      <c r="U61" s="39"/>
      <c r="V61" s="5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15" hidden="1">
      <c r="A62" s="5"/>
      <c r="B62" s="46"/>
      <c r="C62" s="46"/>
      <c r="D62" s="47" t="s">
        <v>103</v>
      </c>
      <c r="E62" s="42"/>
      <c r="F62" s="42"/>
      <c r="G62" s="42"/>
      <c r="H62" s="42"/>
      <c r="I62" s="42"/>
      <c r="J62" s="43" t="s">
        <v>104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48" customHeight="1">
      <c r="A63" s="5"/>
      <c r="B63" s="48" t="s">
        <v>105</v>
      </c>
      <c r="C63" s="48"/>
      <c r="D63" s="48"/>
      <c r="E63" s="48"/>
      <c r="F63" s="48"/>
      <c r="G63" s="48"/>
      <c r="H63" s="48"/>
      <c r="I63" s="5"/>
      <c r="J63" s="5"/>
      <c r="K63" s="5"/>
      <c r="L63" s="5"/>
      <c r="M63" s="5"/>
      <c r="N63" s="5"/>
      <c r="O63" s="49"/>
      <c r="P63" s="5"/>
      <c r="Q63" s="50" t="s">
        <v>106</v>
      </c>
      <c r="R63" s="50"/>
      <c r="S63" s="50"/>
      <c r="T63" s="50"/>
      <c r="U63" s="5"/>
      <c r="V63" s="5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5">
      <c r="A64" s="11"/>
      <c r="B64" s="11"/>
      <c r="C64" s="51"/>
      <c r="D64" s="11"/>
      <c r="E64" s="5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  <row r="65" spans="1:53" ht="15" hidden="1">
      <c r="A65" s="11"/>
      <c r="B65" s="11"/>
      <c r="C65" s="51" t="e">
        <f>C23-#REF!</f>
        <v>#REF!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</row>
    <row r="66" spans="1:53" ht="15" hidden="1">
      <c r="A66" s="11"/>
      <c r="B66" s="11"/>
      <c r="C66" s="51">
        <f>C20+C47</f>
        <v>83367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</row>
    <row r="67" spans="1:53" ht="15" hidden="1">
      <c r="A67" s="11"/>
      <c r="B67" s="11"/>
      <c r="C67" s="51" t="e">
        <f>C66-#REF!</f>
        <v>#REF!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</row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</sheetData>
  <sheetProtection selectLockedCells="1" selectUnlockedCells="1"/>
  <mergeCells count="19">
    <mergeCell ref="Q2:U2"/>
    <mergeCell ref="A7:U7"/>
    <mergeCell ref="A8:U8"/>
    <mergeCell ref="A12:A14"/>
    <mergeCell ref="B12:B14"/>
    <mergeCell ref="C12:C14"/>
    <mergeCell ref="D12:D14"/>
    <mergeCell ref="E12:G13"/>
    <mergeCell ref="H12:H14"/>
    <mergeCell ref="I12:K13"/>
    <mergeCell ref="L12:L14"/>
    <mergeCell ref="M12:O13"/>
    <mergeCell ref="Q12:Q14"/>
    <mergeCell ref="R12:T13"/>
    <mergeCell ref="U12:U14"/>
    <mergeCell ref="B60:G60"/>
    <mergeCell ref="Q60:T60"/>
    <mergeCell ref="B63:H63"/>
    <mergeCell ref="Q63:T63"/>
  </mergeCells>
  <printOptions/>
  <pageMargins left="0.15486111111111112" right="0.16458333333333333" top="0.19652777777777777" bottom="0.19652777777777777" header="0.5118055555555555" footer="0.5118055555555555"/>
  <pageSetup horizontalDpi="300" verticalDpi="300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/>
  <cp:lastPrinted>2020-02-07T07:34:09Z</cp:lastPrinted>
  <dcterms:created xsi:type="dcterms:W3CDTF">2011-02-18T08:58:48Z</dcterms:created>
  <dcterms:modified xsi:type="dcterms:W3CDTF">2020-02-07T08:08:23Z</dcterms:modified>
  <cp:category/>
  <cp:version/>
  <cp:contentType/>
  <cp:contentStatus/>
  <cp:revision>51</cp:revision>
</cp:coreProperties>
</file>