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первоначальный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</sheets>
  <definedNames>
    <definedName name="_xlnm.Print_Titles" localSheetId="0">('первоначальный'!$A:$B,'первоначальный'!$12:$14)</definedName>
    <definedName name="_xlnm.Print_Titles" localSheetId="1">('январь'!$A:$B,'январь'!$12:$14)</definedName>
    <definedName name="Excel_BuiltIn_Print_Titles" localSheetId="0">('первоначальный'!$A:$B,'первоначальный'!$12:$14)</definedName>
    <definedName name="Excel_BuiltIn_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<sst xmlns="http://schemas.openxmlformats.org/spreadsheetml/2006/main" count="1113" uniqueCount="124">
  <si>
    <t>ПРОЕКТ</t>
  </si>
  <si>
    <t>Кассовый план исполнения  бюджета муниципального образования город Юрьев-Польский на 2020 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</si>
  <si>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</si>
  <si>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</si>
  <si>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</si>
  <si>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</si>
  <si>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</si>
  <si>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</si>
  <si>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</si>
  <si>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</si>
  <si>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</si>
  <si>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</si>
  <si>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</si>
  <si>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</si>
  <si>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</si>
  <si>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</si>
  <si>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</si>
  <si>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</si>
  <si>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</si>
  <si>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</si>
  <si>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</si>
  <si>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</si>
  <si>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</si>
  <si>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</si>
  <si>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</si>
  <si>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</si>
  <si>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</si>
  <si>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</si>
  <si>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</si>
  <si>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</si>
  <si>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</si>
  <si>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</si>
  <si>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</si>
  <si>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</si>
  <si>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</si>
  <si>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</si>
  <si>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</si>
  <si>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</si>
  <si>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</si>
  <si>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</si>
  <si>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</si>
  <si>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</si>
  <si>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</si>
  <si>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</si>
  <si>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</si>
  <si>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</si>
  <si>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</si>
  <si>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</si>
  <si>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</si>
  <si>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</si>
  <si>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</si>
  <si>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</si>
  <si>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</si>
  <si>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</si>
  <si>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</si>
  <si>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</si>
  <si>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</si>
  <si>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</si>
  <si>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</si>
  <si>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</si>
  <si>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</si>
  <si>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</si>
  <si>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</si>
  <si>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</si>
  <si>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</si>
  <si>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</si>
  <si>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</si>
  <si>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</si>
  <si>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</si>
  <si>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</si>
  <si>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</si>
  <si>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</si>
  <si>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</si>
  <si>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</si>
  <si>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</si>
  <si>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</si>
  <si>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</si>
  <si>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</si>
  <si>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</si>
  <si>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</si>
  <si>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</si>
  <si>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</si>
  <si>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</si>
  <si>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</si>
  <si>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</si>
  <si>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</si>
  <si>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</si>
  <si>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</si>
  <si>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</si>
  <si>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</si>
  <si>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</si>
  <si>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</si>
  <si>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</si>
  <si>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</si>
  <si>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</si>
  <si>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</si>
  <si>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</si>
  <si>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</si>
  <si>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</si>
  <si>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</si>
  <si>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</si>
  <si>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</si>
  <si>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</si>
  <si>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</si>
  <si>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</si>
  <si>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</si>
  <si>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</si>
  <si>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2020г.)</t>
  </si>
  <si>
    <t>(по состоянию на "01"марта 2020г.)</t>
  </si>
  <si>
    <t>Иные бюджетные ассигнования по ВР 800</t>
  </si>
  <si>
    <t>0260</t>
  </si>
  <si>
    <t>Г.А.Саржина</t>
  </si>
  <si>
    <t>(по состоянию на "01"апреля 2020г.)</t>
  </si>
  <si>
    <t>(по состоянию на "01"мая 2020г.)</t>
  </si>
  <si>
    <t>(по состоянию на "01"июня 2020г.)</t>
  </si>
  <si>
    <t>(по состоянию на "01"июля 2020г.)</t>
  </si>
  <si>
    <t>Ведущий специалист по составлению и организации исполнения бюджета городского поселения  финансового управления</t>
  </si>
  <si>
    <t>А. Э. Горнакова</t>
  </si>
  <si>
    <t>(по состоянию на "01"августа 2020г.)</t>
  </si>
  <si>
    <t>И.о. начальника финансового управления</t>
  </si>
  <si>
    <t>И. В. Шлынова</t>
  </si>
  <si>
    <t>(по состоянию на "01"сентября 2020г.)</t>
  </si>
  <si>
    <t>ТИК Юрьев-Польского района</t>
  </si>
  <si>
    <t>Заместитель главы администрации муниципального образования Юрьев-Польский район, начальник финансового управления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</si>
</sst>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20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36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6" applyFont="1" applyFill="1" applyBorder="1" applyAlignment="1">
      <alignment horizontal="center"/>
      <protection/>
    </xf>
    <xf numFmtId="164" fontId="14" fillId="0" borderId="0" xfId="36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6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0" fillId="0" borderId="0" xfId="0" applyFill="1" applyAlignment="1">
      <alignment/>
    </xf>
    <xf numFmtId="164" fontId="16" fillId="0" borderId="3" xfId="37" applyNumberFormat="1" applyFont="1" applyFill="1" applyBorder="1" applyAlignment="1" applyProtection="1">
      <alignment horizontal="center" vertical="center" wrapText="1"/>
      <protection/>
    </xf>
    <xf numFmtId="164" fontId="16" fillId="0" borderId="3" xfId="38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19" fillId="0" borderId="3" xfId="19" applyNumberFormat="1" applyFont="1" applyFill="1" applyBorder="1" applyAlignment="1" applyProtection="1">
      <alignment horizontal="left" vertical="top" wrapText="1"/>
      <protection/>
    </xf>
    <xf numFmtId="167" fontId="19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70" fontId="15" fillId="0" borderId="3" xfId="18" applyNumberFormat="1" applyFont="1" applyFill="1" applyBorder="1" applyAlignment="1" applyProtection="1">
      <alignment horizontal="right" vertical="top" wrapText="1"/>
      <protection/>
    </xf>
    <xf numFmtId="168" fontId="19" fillId="0" borderId="3" xfId="18" applyFont="1" applyFill="1" applyBorder="1" applyAlignment="1" applyProtection="1">
      <alignment horizontal="left" vertical="top" wrapText="1"/>
      <protection/>
    </xf>
    <xf numFmtId="170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9" fontId="14" fillId="9" borderId="3" xfId="16" applyNumberFormat="1" applyFont="1" applyFill="1" applyBorder="1" applyAlignment="1" applyProtection="1">
      <alignment horizontal="right" vertical="top" wrapText="1"/>
      <protection/>
    </xf>
    <xf numFmtId="164" fontId="19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16" fillId="0" borderId="3" xfId="37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19" fillId="0" borderId="0" xfId="0" applyFont="1" applyFill="1" applyAlignment="1">
      <alignment vertical="top" wrapText="1"/>
    </xf>
    <xf numFmtId="164" fontId="14" fillId="0" borderId="0" xfId="36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6" applyFont="1" applyFill="1">
      <alignment/>
      <protection/>
    </xf>
    <xf numFmtId="164" fontId="14" fillId="0" borderId="0" xfId="36" applyFont="1" applyFill="1" applyAlignment="1">
      <alignment horizontal="center"/>
      <protection/>
    </xf>
    <xf numFmtId="169" fontId="19" fillId="0" borderId="0" xfId="0" applyNumberFormat="1" applyFont="1" applyFill="1" applyAlignment="1">
      <alignment vertical="top" wrapText="1"/>
    </xf>
    <xf numFmtId="164" fontId="19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vertical="top" wrapText="1"/>
    </xf>
    <xf numFmtId="164" fontId="14" fillId="0" borderId="0" xfId="36" applyFont="1" applyFill="1" applyAlignment="1">
      <alignment/>
      <protection/>
    </xf>
    <xf numFmtId="164" fontId="14" fillId="0" borderId="0" xfId="0" applyFont="1" applyFill="1" applyBorder="1" applyAlignment="1">
      <alignment vertical="top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  <xf numFmtId="169" fontId="13" fillId="0" borderId="0" xfId="0" applyNumberFormat="1" applyFont="1" applyFill="1" applyAlignment="1">
      <alignment/>
    </xf>
    <xf numFmtId="164" fontId="14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Обычный_Лист1" xfId="36"/>
    <cellStyle name="Excel_BuiltIn_Заголовок 1 1" xfId="37"/>
    <cellStyle name="Excel_BuiltIn_Название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2F9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zoomScale="80" zoomScaleNormal="80" zoomScaleSheetLayoutView="75" workbookViewId="0" topLeftCell="A39">
      <selection activeCell="E45" sqref="E45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155012.40000000002</v>
      </c>
      <c r="D18" s="24">
        <f>H18+L18+Q18+U18</f>
        <v>155012.40000000002</v>
      </c>
      <c r="E18" s="17">
        <f>E20+E23</f>
        <v>8170</v>
      </c>
      <c r="F18" s="17">
        <f>F20+F23</f>
        <v>9232</v>
      </c>
      <c r="G18" s="17">
        <f>G20+G23</f>
        <v>8509.3</v>
      </c>
      <c r="H18" s="17">
        <f>H20+H23</f>
        <v>25911.3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5606</v>
      </c>
      <c r="F20" s="18">
        <f>F21+F22</f>
        <v>6667</v>
      </c>
      <c r="G20" s="18">
        <f>G21+G22</f>
        <v>4614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918</v>
      </c>
      <c r="F21" s="22">
        <v>969</v>
      </c>
      <c r="G21" s="22">
        <v>1316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4688</v>
      </c>
      <c r="F22" s="22">
        <v>5698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71645.40000000001</v>
      </c>
      <c r="D23" s="18">
        <f>D25+D24</f>
        <v>71645.40000000001</v>
      </c>
      <c r="E23" s="18">
        <f>E25+E24</f>
        <v>2564</v>
      </c>
      <c r="F23" s="18">
        <f>F25+F24</f>
        <v>2565</v>
      </c>
      <c r="G23" s="18">
        <f>G25+G24</f>
        <v>3895.3</v>
      </c>
      <c r="H23" s="18">
        <f>H25+H24</f>
        <v>9024.3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940</v>
      </c>
      <c r="F24" s="22">
        <v>940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60079.100000000006</v>
      </c>
      <c r="D25" s="26">
        <f t="shared" si="6"/>
        <v>60079.100000000006</v>
      </c>
      <c r="E25" s="27">
        <v>1624</v>
      </c>
      <c r="F25" s="27">
        <v>1625</v>
      </c>
      <c r="G25" s="27">
        <v>2953.3</v>
      </c>
      <c r="H25" s="22">
        <f t="shared" si="7"/>
        <v>6202.3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155012.4</v>
      </c>
      <c r="D26" s="18">
        <f>D28+D30+D32+D34+D36</f>
        <v>155012.4</v>
      </c>
      <c r="E26" s="18">
        <f>E28+E30+E32+E34+E36</f>
        <v>8167</v>
      </c>
      <c r="F26" s="18">
        <f>F28+F30+F32+F34+F36</f>
        <v>8277.5</v>
      </c>
      <c r="G26" s="18">
        <f>G28+G30+G32+G34+G36</f>
        <v>9306.8</v>
      </c>
      <c r="H26" s="18">
        <f>H28+H30+H32+H34+H36</f>
        <v>25751.3</v>
      </c>
      <c r="I26" s="18">
        <f>I28+I30+I32+I34+I36</f>
        <v>10263</v>
      </c>
      <c r="J26" s="18">
        <f>J28+J30+J32+J34+J36</f>
        <v>8539</v>
      </c>
      <c r="K26" s="18">
        <f>K28+K30+K32+K34+K36</f>
        <v>15453</v>
      </c>
      <c r="L26" s="18">
        <f>L28+L30+L32+L34+L36</f>
        <v>34255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63</v>
      </c>
      <c r="B28" s="21" t="s">
        <v>64</v>
      </c>
      <c r="C28" s="22">
        <f aca="true" t="shared" si="11" ref="C28:C33">D28</f>
        <v>684</v>
      </c>
      <c r="D28" s="18">
        <f>D29</f>
        <v>684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684</v>
      </c>
      <c r="D29" s="22">
        <f>H29+L29+Q29+U29</f>
        <v>684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47941.5</v>
      </c>
      <c r="D30" s="18">
        <f>D31</f>
        <v>47941.5</v>
      </c>
      <c r="E30" s="18">
        <f>E31</f>
        <v>4137.5</v>
      </c>
      <c r="F30" s="18">
        <f>F31</f>
        <v>3988.5</v>
      </c>
      <c r="G30" s="18">
        <f>G31</f>
        <v>5527.8</v>
      </c>
      <c r="H30" s="18">
        <f>H31</f>
        <v>13653.8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47941.5</v>
      </c>
      <c r="D31" s="29">
        <f>H31+L31+Q31+U31</f>
        <v>47941.5</v>
      </c>
      <c r="E31" s="29">
        <v>4137.5</v>
      </c>
      <c r="F31" s="29">
        <v>3988.5</v>
      </c>
      <c r="G31" s="29">
        <v>5527.8</v>
      </c>
      <c r="H31" s="29">
        <f>E31+F31+G31</f>
        <v>13653.8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106383.9</v>
      </c>
      <c r="D36" s="18">
        <f>D37</f>
        <v>106383.9</v>
      </c>
      <c r="E36" s="18">
        <f>E37</f>
        <v>4029.5</v>
      </c>
      <c r="F36" s="18">
        <f>F37</f>
        <v>4289</v>
      </c>
      <c r="G36" s="18">
        <f>G37</f>
        <v>3779</v>
      </c>
      <c r="H36" s="18">
        <f>H37</f>
        <v>12097.5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106383.9</v>
      </c>
      <c r="D37" s="29">
        <f>H37+L37+Q37+U37</f>
        <v>106383.9</v>
      </c>
      <c r="E37" s="29">
        <f>2893+1136.5</f>
        <v>4029.5</v>
      </c>
      <c r="F37" s="29">
        <f>4040+249</f>
        <v>4289</v>
      </c>
      <c r="G37" s="29">
        <f>3599+180</f>
        <v>3779</v>
      </c>
      <c r="H37" s="29">
        <f>E37+F37+G37</f>
        <v>12097.5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3</v>
      </c>
      <c r="F38" s="18">
        <f>F18-F26</f>
        <v>954.5</v>
      </c>
      <c r="G38" s="18">
        <f>G18-G26</f>
        <v>-797.5</v>
      </c>
      <c r="H38" s="18">
        <f>H18-H26</f>
        <v>160</v>
      </c>
      <c r="I38" s="18">
        <f>I18-I26</f>
        <v>-893.5</v>
      </c>
      <c r="J38" s="18">
        <f>J18-J26</f>
        <v>1332.5</v>
      </c>
      <c r="K38" s="18">
        <f>K18-K26</f>
        <v>-2634</v>
      </c>
      <c r="L38" s="18">
        <f>L18-L26</f>
        <v>-2195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-3</v>
      </c>
      <c r="F39" s="18">
        <f>-F38</f>
        <v>-954.5</v>
      </c>
      <c r="G39" s="18">
        <f>-G38</f>
        <v>797.5</v>
      </c>
      <c r="H39" s="18">
        <f>-H38</f>
        <v>-160</v>
      </c>
      <c r="I39" s="18">
        <f>-I38</f>
        <v>893.5</v>
      </c>
      <c r="J39" s="18">
        <f>-J38</f>
        <v>-1332.5</v>
      </c>
      <c r="K39" s="18">
        <f>-K38</f>
        <v>2634</v>
      </c>
      <c r="L39" s="18">
        <f>-L38</f>
        <v>2195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130486.09999999999</v>
      </c>
      <c r="D40" s="22">
        <f>-(D21+D24-(D29+D31+D33+D35+D37))</f>
        <v>130486.09999999999</v>
      </c>
      <c r="E40" s="22">
        <f>-(E21+E24-(E29+E31+E33+E35+E37))</f>
        <v>6309</v>
      </c>
      <c r="F40" s="22">
        <f>-(F21+F24-(F29+F31+F33+F35+F37))</f>
        <v>6368.5</v>
      </c>
      <c r="G40" s="22">
        <f>-(G21+G24-(G29+G31+G33+G35+G37))</f>
        <v>7048.799999999999</v>
      </c>
      <c r="H40" s="22">
        <f>-(H21+H24-(H29+H31+H33+H35+H37))</f>
        <v>19726.3</v>
      </c>
      <c r="I40" s="22">
        <f>-(I21+I24-(I29+I31+I33+I35+I37))</f>
        <v>8353.5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28176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-130486.1</v>
      </c>
      <c r="D41" s="22">
        <f>-(D22+D25-(0))</f>
        <v>-130486.1</v>
      </c>
      <c r="E41" s="22">
        <f>-(E22+E25-(0))</f>
        <v>-6312</v>
      </c>
      <c r="F41" s="22">
        <f>-(F22+F25-(0))</f>
        <v>-7323</v>
      </c>
      <c r="G41" s="22">
        <f>-(G22+G25-(0))</f>
        <v>-6251.3</v>
      </c>
      <c r="H41" s="22">
        <f>-(H22+H25-(0))</f>
        <v>-19886.3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-155012.40000000002</v>
      </c>
      <c r="D42" s="18">
        <f>-D18</f>
        <v>-155012.40000000002</v>
      </c>
      <c r="E42" s="18">
        <f>-E18</f>
        <v>-8170</v>
      </c>
      <c r="F42" s="18">
        <f>-F18</f>
        <v>-9232</v>
      </c>
      <c r="G42" s="18">
        <f>-G18</f>
        <v>-8509.3</v>
      </c>
      <c r="H42" s="18">
        <f>-H18</f>
        <v>-25911.3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-130486.1</v>
      </c>
      <c r="D44" s="22">
        <f>-(D22+D25)</f>
        <v>-130486.1</v>
      </c>
      <c r="E44" s="22">
        <f>-(E22+E24)</f>
        <v>-5628</v>
      </c>
      <c r="F44" s="22">
        <f>-(F22+F24)</f>
        <v>-6638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-2542</v>
      </c>
      <c r="F45" s="22">
        <f>-(F21+F25)</f>
        <v>-2594</v>
      </c>
      <c r="G45" s="22">
        <f>-(G21+G25)</f>
        <v>-4269.3</v>
      </c>
      <c r="H45" s="22">
        <f>-(H21+H25)</f>
        <v>-9405.3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155012.4</v>
      </c>
      <c r="D49" s="18">
        <f>D50</f>
        <v>155012.4</v>
      </c>
      <c r="E49" s="18">
        <f>E50</f>
        <v>8167</v>
      </c>
      <c r="F49" s="18">
        <f>F50</f>
        <v>8277.5</v>
      </c>
      <c r="G49" s="18">
        <f>G50</f>
        <v>9306.8</v>
      </c>
      <c r="H49" s="18">
        <f>H50</f>
        <v>25751.3</v>
      </c>
      <c r="I49" s="18">
        <f>I50</f>
        <v>10263</v>
      </c>
      <c r="J49" s="18">
        <f>J50</f>
        <v>8539</v>
      </c>
      <c r="K49" s="18">
        <f>K50</f>
        <v>15453</v>
      </c>
      <c r="L49" s="18">
        <f>L50</f>
        <v>34255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155012.4</v>
      </c>
      <c r="D50" s="22">
        <f>D29+D31+D33+D35+D37</f>
        <v>155012.4</v>
      </c>
      <c r="E50" s="22">
        <f>E29+E31+E33+E35+E37</f>
        <v>8167</v>
      </c>
      <c r="F50" s="22">
        <f>F29+F31+F33+F35+F37</f>
        <v>8277.5</v>
      </c>
      <c r="G50" s="22">
        <f>G29+G31+G33+G35+G37</f>
        <v>9306.8</v>
      </c>
      <c r="H50" s="22">
        <f>H29+H31+H33+H35+H37</f>
        <v>25751.3</v>
      </c>
      <c r="I50" s="22">
        <f>I29+I31+I33+I35+I37</f>
        <v>10263</v>
      </c>
      <c r="J50" s="22">
        <f>J29+J31+J33+J35+J37</f>
        <v>8539</v>
      </c>
      <c r="K50" s="22">
        <f>K29+K31+K33+K35+K37</f>
        <v>15453</v>
      </c>
      <c r="L50" s="22">
        <f>L29+L31+L33+L35+L37</f>
        <v>34255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600</v>
      </c>
      <c r="F55" s="22">
        <f>E56</f>
        <v>603</v>
      </c>
      <c r="G55" s="22">
        <f>F56</f>
        <v>1557.5</v>
      </c>
      <c r="H55" s="22">
        <f>E55</f>
        <v>600</v>
      </c>
      <c r="I55" s="22">
        <f>G56</f>
        <v>760</v>
      </c>
      <c r="J55" s="22">
        <f>I56</f>
        <v>-133.5</v>
      </c>
      <c r="K55" s="22">
        <f>J56</f>
        <v>1199</v>
      </c>
      <c r="L55" s="22">
        <f>I55</f>
        <v>760</v>
      </c>
      <c r="M55" s="22">
        <f>K56</f>
        <v>-1435</v>
      </c>
      <c r="N55" s="22">
        <f>M56</f>
        <v>-4068.5</v>
      </c>
      <c r="O55" s="22">
        <f>N56</f>
        <v>-6472</v>
      </c>
      <c r="P55" s="22">
        <f>O56</f>
        <v>-6223</v>
      </c>
      <c r="Q55" s="22">
        <f>M55</f>
        <v>-1435</v>
      </c>
      <c r="R55" s="22">
        <f>O56</f>
        <v>-6223</v>
      </c>
      <c r="S55" s="22">
        <f>R56</f>
        <v>-3409</v>
      </c>
      <c r="T55" s="22">
        <f>S56</f>
        <v>462</v>
      </c>
      <c r="U55" s="22">
        <f>R55</f>
        <v>-6223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f>E55+E18-E26-E52</f>
        <v>603</v>
      </c>
      <c r="F56" s="18">
        <f>F55+F18-F26-F52</f>
        <v>1557.5</v>
      </c>
      <c r="G56" s="18">
        <f>G55+G18-G26-G52</f>
        <v>760</v>
      </c>
      <c r="H56" s="18">
        <f>H55+H18-H26-H52</f>
        <v>760</v>
      </c>
      <c r="I56" s="18">
        <f>I55+I18-I26-I52</f>
        <v>-133.5</v>
      </c>
      <c r="J56" s="18">
        <f>J55+J18-J26-J52</f>
        <v>1199</v>
      </c>
      <c r="K56" s="18">
        <f>K55+K18-K26-K52</f>
        <v>-1435</v>
      </c>
      <c r="L56" s="18">
        <f>L55+L18-L26-L52</f>
        <v>-1435</v>
      </c>
      <c r="M56" s="18">
        <f>M55+M18-M26-M52</f>
        <v>-4068.5</v>
      </c>
      <c r="N56" s="18">
        <f>N55+N18-N26-N52</f>
        <v>-6472</v>
      </c>
      <c r="O56" s="18">
        <f>O55+O18-O26-O52</f>
        <v>-6223</v>
      </c>
      <c r="P56" s="18">
        <f>P55+P18-P26-P52</f>
        <v>-6223</v>
      </c>
      <c r="Q56" s="18">
        <f>Q55+Q18-Q26-Q52</f>
        <v>-6222.999999999993</v>
      </c>
      <c r="R56" s="18">
        <f>R55+R18-R26-R52</f>
        <v>-3409</v>
      </c>
      <c r="S56" s="18">
        <f>S55+S18-S26-S52</f>
        <v>462</v>
      </c>
      <c r="T56" s="18">
        <f>T55+T18-T26-T52</f>
        <v>0</v>
      </c>
      <c r="U56" s="18">
        <f>U55+U18-U26-U52</f>
        <v>-3.637978807091713E-12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-3</v>
      </c>
      <c r="F57" s="22">
        <f>F55-F56</f>
        <v>-954.5</v>
      </c>
      <c r="G57" s="22">
        <f>G55-G56</f>
        <v>797.5</v>
      </c>
      <c r="H57" s="22">
        <f>H55-H56</f>
        <v>-160</v>
      </c>
      <c r="I57" s="22">
        <f>I55-I56</f>
        <v>893.5</v>
      </c>
      <c r="J57" s="22">
        <f>J55-J56</f>
        <v>-1332.5</v>
      </c>
      <c r="K57" s="22">
        <f>K55-K56</f>
        <v>2634</v>
      </c>
      <c r="L57" s="22">
        <f>L55-L56</f>
        <v>2195</v>
      </c>
      <c r="M57" s="22">
        <f>M55-M56</f>
        <v>2633.5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4787.999999999993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zoomScale="80" zoomScaleNormal="80" zoomScaleSheetLayoutView="75" workbookViewId="0" topLeftCell="A39">
      <selection activeCell="H22" sqref="H2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23.25" customHeight="1">
      <c r="A8" s="6" t="s">
        <v>107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165629.40000000002</v>
      </c>
      <c r="D18" s="24">
        <f>H18+L18+Q18+U18</f>
        <v>165629.40000000002</v>
      </c>
      <c r="E18" s="17">
        <f>E20+E23</f>
        <v>4589.2</v>
      </c>
      <c r="F18" s="17">
        <f>F20+F23</f>
        <v>23441.8</v>
      </c>
      <c r="G18" s="17">
        <f>G20+G23</f>
        <v>8497.3</v>
      </c>
      <c r="H18" s="17">
        <f>H20+H23</f>
        <v>36528.3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4512.2</v>
      </c>
      <c r="F20" s="18">
        <f>F21+F22</f>
        <v>7772.8</v>
      </c>
      <c r="G20" s="18">
        <f>G21+G22</f>
        <v>4602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1626</v>
      </c>
      <c r="F21" s="22">
        <v>273</v>
      </c>
      <c r="G21" s="22">
        <v>1304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2886.2</v>
      </c>
      <c r="F22" s="22">
        <v>7499.8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82262.40000000001</v>
      </c>
      <c r="D23" s="18">
        <f>D25+D24</f>
        <v>82262.40000000001</v>
      </c>
      <c r="E23" s="18">
        <f>E25+E24</f>
        <v>77</v>
      </c>
      <c r="F23" s="18">
        <f>F25+F24</f>
        <v>15669</v>
      </c>
      <c r="G23" s="18">
        <f>G25+G24</f>
        <v>3895.3</v>
      </c>
      <c r="H23" s="18">
        <f>H25+H24</f>
        <v>19641.3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-1547</v>
      </c>
      <c r="F24" s="22">
        <v>3427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70696.1</v>
      </c>
      <c r="D25" s="26">
        <f t="shared" si="6"/>
        <v>70696.1</v>
      </c>
      <c r="E25" s="27">
        <v>1624</v>
      </c>
      <c r="F25" s="27">
        <v>12242</v>
      </c>
      <c r="G25" s="27">
        <v>2953.3</v>
      </c>
      <c r="H25" s="22">
        <f t="shared" si="7"/>
        <v>16819.3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165629.4</v>
      </c>
      <c r="D26" s="18">
        <f>D28+D30+D32+D34+D36</f>
        <v>165629.4</v>
      </c>
      <c r="E26" s="18">
        <f>E28+E30+E32+E34+E36</f>
        <v>6080.799999999999</v>
      </c>
      <c r="F26" s="18">
        <f>F28+F30+F32+F34+F36</f>
        <v>17618.699999999997</v>
      </c>
      <c r="G26" s="18">
        <f>G28+G30+G32+G34+G36</f>
        <v>11711.8</v>
      </c>
      <c r="H26" s="18">
        <f>H28+H30+H32+H34+H36</f>
        <v>35411.3</v>
      </c>
      <c r="I26" s="18">
        <f>I28+I30+I32+I34+I36</f>
        <v>11220</v>
      </c>
      <c r="J26" s="18">
        <f>J28+J30+J32+J34+J36</f>
        <v>8539</v>
      </c>
      <c r="K26" s="18">
        <f>K28+K30+K32+K34+K36</f>
        <v>15453</v>
      </c>
      <c r="L26" s="18">
        <f>L28+L30+L32+L34+L36</f>
        <v>35212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81" customHeight="1">
      <c r="A28" s="25" t="s">
        <v>63</v>
      </c>
      <c r="B28" s="21" t="s">
        <v>64</v>
      </c>
      <c r="C28" s="22">
        <f aca="true" t="shared" si="11" ref="C28:C33">D28</f>
        <v>1641</v>
      </c>
      <c r="D28" s="18">
        <f>D29</f>
        <v>1641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957</v>
      </c>
      <c r="J28" s="18">
        <f>J29</f>
        <v>0</v>
      </c>
      <c r="K28" s="18">
        <f>K29</f>
        <v>0</v>
      </c>
      <c r="L28" s="18">
        <f>L29</f>
        <v>957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1641</v>
      </c>
      <c r="D29" s="22">
        <f>H29+L29+Q29+U29</f>
        <v>1641</v>
      </c>
      <c r="E29" s="22"/>
      <c r="F29" s="22"/>
      <c r="G29" s="22"/>
      <c r="H29" s="22">
        <f>E29+F29+G29</f>
        <v>0</v>
      </c>
      <c r="I29" s="22">
        <v>957</v>
      </c>
      <c r="J29" s="22"/>
      <c r="K29" s="22"/>
      <c r="L29" s="22">
        <f>I29+J29+K29</f>
        <v>957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49591.5</v>
      </c>
      <c r="D30" s="18">
        <f>D31</f>
        <v>49591.5</v>
      </c>
      <c r="E30" s="18">
        <f>E31</f>
        <v>3921.6</v>
      </c>
      <c r="F30" s="18">
        <f>F31</f>
        <v>5854.4</v>
      </c>
      <c r="G30" s="18">
        <f>G31</f>
        <v>5527.8</v>
      </c>
      <c r="H30" s="18">
        <f>H31</f>
        <v>15303.8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49591.5</v>
      </c>
      <c r="D31" s="29">
        <f>H31+L31+Q31+U31</f>
        <v>49591.5</v>
      </c>
      <c r="E31" s="29">
        <v>3921.6</v>
      </c>
      <c r="F31" s="29">
        <v>5854.4</v>
      </c>
      <c r="G31" s="29">
        <v>5527.8</v>
      </c>
      <c r="H31" s="29">
        <f>E31+F31+G31</f>
        <v>15303.8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114393.9</v>
      </c>
      <c r="D36" s="18">
        <f>D37</f>
        <v>114393.9</v>
      </c>
      <c r="E36" s="18">
        <f>E37</f>
        <v>2159.2</v>
      </c>
      <c r="F36" s="18">
        <f>F37</f>
        <v>11764.3</v>
      </c>
      <c r="G36" s="18">
        <f>G37</f>
        <v>6184</v>
      </c>
      <c r="H36" s="18">
        <f>H37</f>
        <v>20107.5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114393.9</v>
      </c>
      <c r="D37" s="29">
        <f>H37+L37+Q37+U37</f>
        <v>114393.9</v>
      </c>
      <c r="E37" s="29">
        <v>2159.2</v>
      </c>
      <c r="F37" s="29">
        <v>11764.3</v>
      </c>
      <c r="G37" s="29">
        <v>6184</v>
      </c>
      <c r="H37" s="29">
        <f>E37+F37+G37</f>
        <v>20107.5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-1491.5999999999995</v>
      </c>
      <c r="F38" s="18">
        <f>F18-F26</f>
        <v>5823.100000000002</v>
      </c>
      <c r="G38" s="18">
        <f>G18-G26</f>
        <v>-3214.5</v>
      </c>
      <c r="H38" s="18">
        <f>H18-H26</f>
        <v>1117</v>
      </c>
      <c r="I38" s="18">
        <f>I18-I26</f>
        <v>-1850.5</v>
      </c>
      <c r="J38" s="18">
        <f>J18-J26</f>
        <v>1332.5</v>
      </c>
      <c r="K38" s="18">
        <f>K18-K26</f>
        <v>-2634</v>
      </c>
      <c r="L38" s="18">
        <f>L18-L26</f>
        <v>-3152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1491.5999999999995</v>
      </c>
      <c r="F39" s="18">
        <f>-F38</f>
        <v>-5823.100000000002</v>
      </c>
      <c r="G39" s="18">
        <f>-G38</f>
        <v>3214.5</v>
      </c>
      <c r="H39" s="18">
        <f>-H38</f>
        <v>-1117</v>
      </c>
      <c r="I39" s="18">
        <f>-I38</f>
        <v>1850.5</v>
      </c>
      <c r="J39" s="18">
        <f>-J38</f>
        <v>-1332.5</v>
      </c>
      <c r="K39" s="18">
        <f>-K38</f>
        <v>2634</v>
      </c>
      <c r="L39" s="18">
        <f>-L38</f>
        <v>3152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141103.1</v>
      </c>
      <c r="D40" s="22">
        <f>-(D21+D24-(D29+D31+D33+D35+D37))</f>
        <v>141103.1</v>
      </c>
      <c r="E40" s="22">
        <f>-(E21+E24-(E29+E31+E33+E35+E37))</f>
        <v>6001.799999999999</v>
      </c>
      <c r="F40" s="22">
        <f>-(F21+F24-(F29+F31+F33+F35+F37))</f>
        <v>13918.699999999997</v>
      </c>
      <c r="G40" s="22">
        <f>-(G21+G24-(G29+G31+G33+G35+G37))</f>
        <v>9465.8</v>
      </c>
      <c r="H40" s="22">
        <f>-(H21+H24-(H29+H31+H33+H35+H37))</f>
        <v>29386.300000000003</v>
      </c>
      <c r="I40" s="22">
        <f>-(I21+I24-(I29+I31+I33+I35+I37))</f>
        <v>9310.5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29133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-141103.1</v>
      </c>
      <c r="D41" s="22">
        <f>-(D22+D25-(0))</f>
        <v>-141103.1</v>
      </c>
      <c r="E41" s="22">
        <f>-(E22+E25-(0))</f>
        <v>-4510.2</v>
      </c>
      <c r="F41" s="22">
        <f>-(F22+F25-(0))</f>
        <v>-19741.8</v>
      </c>
      <c r="G41" s="22">
        <f>-(G22+G25-(0))</f>
        <v>-6251.3</v>
      </c>
      <c r="H41" s="22">
        <f>-(H22+H25-(0))</f>
        <v>-30503.3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-165629.40000000002</v>
      </c>
      <c r="D42" s="18">
        <f>-D18</f>
        <v>-165629.40000000002</v>
      </c>
      <c r="E42" s="18">
        <f>-E18</f>
        <v>-4589.2</v>
      </c>
      <c r="F42" s="18">
        <f>-F18</f>
        <v>-23441.8</v>
      </c>
      <c r="G42" s="18">
        <f>-G18</f>
        <v>-8497.3</v>
      </c>
      <c r="H42" s="18">
        <f>-H18</f>
        <v>-36528.3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-141103.1</v>
      </c>
      <c r="D44" s="22">
        <f>-(D22+D25)</f>
        <v>-141103.1</v>
      </c>
      <c r="E44" s="22">
        <f>-(E22+E24)</f>
        <v>-1339.1999999999998</v>
      </c>
      <c r="F44" s="22">
        <f>-(F22+F24)</f>
        <v>-10926.8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-3250</v>
      </c>
      <c r="F45" s="22">
        <f>-(F21+F25)</f>
        <v>-12515</v>
      </c>
      <c r="G45" s="22">
        <f>-(G21+G25)</f>
        <v>-4257.3</v>
      </c>
      <c r="H45" s="22">
        <f>-(H21+H25)</f>
        <v>-20022.3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165629.4</v>
      </c>
      <c r="D49" s="18">
        <f>D50</f>
        <v>165629.4</v>
      </c>
      <c r="E49" s="18">
        <f>E50</f>
        <v>6080.799999999999</v>
      </c>
      <c r="F49" s="18">
        <f>F50</f>
        <v>17618.699999999997</v>
      </c>
      <c r="G49" s="18">
        <f>G50</f>
        <v>11711.8</v>
      </c>
      <c r="H49" s="18">
        <f>H50</f>
        <v>35411.3</v>
      </c>
      <c r="I49" s="18">
        <f>I50</f>
        <v>11220</v>
      </c>
      <c r="J49" s="18">
        <f>J50</f>
        <v>8539</v>
      </c>
      <c r="K49" s="18">
        <f>K50</f>
        <v>15453</v>
      </c>
      <c r="L49" s="18">
        <f>L50</f>
        <v>35212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165629.4</v>
      </c>
      <c r="D50" s="22">
        <f>D29+D31+D33+D35+D37</f>
        <v>165629.4</v>
      </c>
      <c r="E50" s="22">
        <f>E29+E31+E33+E35+E37</f>
        <v>6080.799999999999</v>
      </c>
      <c r="F50" s="22">
        <f>F29+F31+F33+F35+F37</f>
        <v>17618.699999999997</v>
      </c>
      <c r="G50" s="22">
        <f>G29+G31+G33+G35+G37</f>
        <v>11711.8</v>
      </c>
      <c r="H50" s="22">
        <f>H29+H31+H33+H35+H37</f>
        <v>35411.3</v>
      </c>
      <c r="I50" s="22">
        <f>I29+I31+I33+I35+I37</f>
        <v>11220</v>
      </c>
      <c r="J50" s="22">
        <f>J29+J31+J33+J35+J37</f>
        <v>8539</v>
      </c>
      <c r="K50" s="22">
        <f>K29+K31+K33+K35+K37</f>
        <v>15453</v>
      </c>
      <c r="L50" s="22">
        <f>L29+L31+L33+L35+L37</f>
        <v>35212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10200</v>
      </c>
      <c r="F55" s="22">
        <f>E56</f>
        <v>8708</v>
      </c>
      <c r="G55" s="22">
        <f>F56</f>
        <v>14531.100000000002</v>
      </c>
      <c r="H55" s="22">
        <f>E55</f>
        <v>10200</v>
      </c>
      <c r="I55" s="22">
        <f>G56</f>
        <v>11316.600000000002</v>
      </c>
      <c r="J55" s="22">
        <f>I56</f>
        <v>9466.100000000002</v>
      </c>
      <c r="K55" s="22">
        <f>J56</f>
        <v>10798.600000000002</v>
      </c>
      <c r="L55" s="22">
        <f>I55</f>
        <v>11316.600000000002</v>
      </c>
      <c r="M55" s="22">
        <f>K56</f>
        <v>8164.600000000002</v>
      </c>
      <c r="N55" s="22">
        <f>M56</f>
        <v>5531.0999999999985</v>
      </c>
      <c r="O55" s="22">
        <f>N56</f>
        <v>3127.5999999999985</v>
      </c>
      <c r="P55" s="22">
        <f>O56</f>
        <v>3376.5999999999985</v>
      </c>
      <c r="Q55" s="22">
        <f>M55</f>
        <v>8164.600000000002</v>
      </c>
      <c r="R55" s="22">
        <f>O56</f>
        <v>3376.5999999999985</v>
      </c>
      <c r="S55" s="22">
        <f>R56</f>
        <v>6190.5999999999985</v>
      </c>
      <c r="T55" s="22">
        <f>S56</f>
        <v>10061.599999999999</v>
      </c>
      <c r="U55" s="22">
        <f>R55</f>
        <v>3376.5999999999985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v>8708</v>
      </c>
      <c r="F56" s="18">
        <f>F55+F18-F26-F52</f>
        <v>14531.100000000002</v>
      </c>
      <c r="G56" s="18">
        <f>G55+G18-G26-G52</f>
        <v>11316.600000000002</v>
      </c>
      <c r="H56" s="18">
        <f>H55+H18-H26-H52</f>
        <v>11317</v>
      </c>
      <c r="I56" s="18">
        <f>I55+I18-I26-I52</f>
        <v>9466.100000000002</v>
      </c>
      <c r="J56" s="18">
        <f>J55+J18-J26-J52</f>
        <v>10798.600000000002</v>
      </c>
      <c r="K56" s="18">
        <f>K55+K18-K26-K52</f>
        <v>8164.600000000002</v>
      </c>
      <c r="L56" s="18">
        <f>L55+L18-L26-L52</f>
        <v>8164.600000000006</v>
      </c>
      <c r="M56" s="18">
        <f>M55+M18-M26-M52</f>
        <v>5531.0999999999985</v>
      </c>
      <c r="N56" s="18">
        <f>N55+N18-N26-N52</f>
        <v>3127.5999999999985</v>
      </c>
      <c r="O56" s="18">
        <f>O55+O18-O26-O52</f>
        <v>3376.5999999999985</v>
      </c>
      <c r="P56" s="18">
        <f>P55+P18-P26-P52</f>
        <v>3376.5999999999985</v>
      </c>
      <c r="Q56" s="18">
        <f>Q55+Q18-Q26-Q52</f>
        <v>3376.600000000006</v>
      </c>
      <c r="R56" s="18">
        <f>R55+R18-R26-R52</f>
        <v>6190.5999999999985</v>
      </c>
      <c r="S56" s="18">
        <f>S55+S18-S26-S52</f>
        <v>10061.599999999999</v>
      </c>
      <c r="T56" s="18">
        <f>T55+T18-T26-T52</f>
        <v>9599.599999999999</v>
      </c>
      <c r="U56" s="18">
        <f>U55+U18-U26-U52</f>
        <v>9599.599999999995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1492</v>
      </c>
      <c r="F57" s="22">
        <f>F55-F56</f>
        <v>-5823.100000000002</v>
      </c>
      <c r="G57" s="22">
        <f>G55-G56</f>
        <v>3214.5</v>
      </c>
      <c r="H57" s="22">
        <f>H55-H56</f>
        <v>-1117</v>
      </c>
      <c r="I57" s="22">
        <f>I55-I56</f>
        <v>1850.5</v>
      </c>
      <c r="J57" s="22">
        <f>J55-J56</f>
        <v>-1332.5</v>
      </c>
      <c r="K57" s="22">
        <f>K55-K56</f>
        <v>2634</v>
      </c>
      <c r="L57" s="22">
        <f>L55-L56</f>
        <v>3151.9999999999964</v>
      </c>
      <c r="M57" s="22">
        <f>M55-M56</f>
        <v>2633.5000000000036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4787.999999999996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31">
      <selection activeCell="C36" sqref="C36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108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165629.39999999997</v>
      </c>
      <c r="D13" s="24">
        <f>H13+L13+Q13+U13</f>
        <v>165629.39999999997</v>
      </c>
      <c r="E13" s="17">
        <f>E15+E18</f>
        <v>4589.2</v>
      </c>
      <c r="F13" s="17">
        <f>F15+F18</f>
        <v>10333.5</v>
      </c>
      <c r="G13" s="17">
        <f>G15+G18</f>
        <v>21659.5</v>
      </c>
      <c r="H13" s="17">
        <f>H15+H18</f>
        <v>36582.2</v>
      </c>
      <c r="I13" s="17">
        <f>I15+I18</f>
        <v>9314.6</v>
      </c>
      <c r="J13" s="17">
        <f>J15+J18</f>
        <v>9872.5</v>
      </c>
      <c r="K13" s="17">
        <f>K15+K18</f>
        <v>12819</v>
      </c>
      <c r="L13" s="17">
        <f>L15+L18</f>
        <v>32006.1</v>
      </c>
      <c r="M13" s="17">
        <f>M15+M18</f>
        <v>25905.1</v>
      </c>
      <c r="N13" s="17">
        <f>N15+N18</f>
        <v>23656.8</v>
      </c>
      <c r="O13" s="17">
        <f>O15+O18</f>
        <v>13766</v>
      </c>
      <c r="P13" s="17">
        <f>P15+P18</f>
        <v>0</v>
      </c>
      <c r="Q13" s="17">
        <f>Q15+Q18</f>
        <v>63327.9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5215.9</v>
      </c>
      <c r="H15" s="18">
        <f>H16+H17</f>
        <v>16940.9</v>
      </c>
      <c r="I15" s="18">
        <f>I16+I17</f>
        <v>6749.1</v>
      </c>
      <c r="J15" s="18">
        <f>J16+J17</f>
        <v>7306</v>
      </c>
      <c r="K15" s="18">
        <f>K16+K17</f>
        <v>5251</v>
      </c>
      <c r="L15" s="18">
        <f>L16+L17</f>
        <v>19306.1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142.7</v>
      </c>
      <c r="H16" s="22">
        <f aca="true" t="shared" si="2" ref="H16:H17">E16+F16+G16</f>
        <v>3257.8999999999996</v>
      </c>
      <c r="I16" s="22">
        <v>913.1</v>
      </c>
      <c r="J16" s="22">
        <v>969</v>
      </c>
      <c r="K16" s="22">
        <v>1316</v>
      </c>
      <c r="L16" s="22">
        <f aca="true" t="shared" si="3" ref="L16:L17">I16+J16+K16</f>
        <v>3198.1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5073.2</v>
      </c>
      <c r="H17" s="22">
        <f t="shared" si="2"/>
        <v>13683</v>
      </c>
      <c r="I17" s="22">
        <v>5836</v>
      </c>
      <c r="J17" s="22">
        <v>6337</v>
      </c>
      <c r="K17" s="22">
        <v>3935</v>
      </c>
      <c r="L17" s="22">
        <f t="shared" si="3"/>
        <v>16108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82262.40000000001</v>
      </c>
      <c r="D18" s="18">
        <f>D20+D19</f>
        <v>82262.40000000001</v>
      </c>
      <c r="E18" s="18">
        <f>E20+E19</f>
        <v>77</v>
      </c>
      <c r="F18" s="18">
        <f>F20+F19</f>
        <v>3120.7</v>
      </c>
      <c r="G18" s="18">
        <f>G20+G19</f>
        <v>16443.6</v>
      </c>
      <c r="H18" s="18">
        <f>H20+H19</f>
        <v>19641.3</v>
      </c>
      <c r="I18" s="18">
        <f>I20+I19</f>
        <v>2565.5</v>
      </c>
      <c r="J18" s="18">
        <f>J20+J19</f>
        <v>2566.5</v>
      </c>
      <c r="K18" s="18">
        <f>K20+K19</f>
        <v>7568</v>
      </c>
      <c r="L18" s="18">
        <f>L20+L19</f>
        <v>12700</v>
      </c>
      <c r="M18" s="18">
        <f>M20+M19</f>
        <v>18399.1</v>
      </c>
      <c r="N18" s="18">
        <f>N20+N19</f>
        <v>16091.8</v>
      </c>
      <c r="O18" s="18">
        <f>O20+O19</f>
        <v>7565</v>
      </c>
      <c r="P18" s="18">
        <f>P20+P19</f>
        <v>0</v>
      </c>
      <c r="Q18" s="18">
        <f>Q20+Q19</f>
        <v>42055.9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11566.3</v>
      </c>
      <c r="D19" s="22">
        <f aca="true" t="shared" si="6" ref="D19:D20">H19+L19+Q19+U19</f>
        <v>11566.3</v>
      </c>
      <c r="E19" s="22">
        <v>-1547</v>
      </c>
      <c r="F19" s="22">
        <v>940</v>
      </c>
      <c r="G19" s="22">
        <v>3429</v>
      </c>
      <c r="H19" s="22">
        <f aca="true" t="shared" si="7" ref="H19:H20">E19+F19+G19</f>
        <v>2822</v>
      </c>
      <c r="I19" s="22">
        <v>941.5</v>
      </c>
      <c r="J19" s="22">
        <v>941.5</v>
      </c>
      <c r="K19" s="22">
        <v>943</v>
      </c>
      <c r="L19" s="22">
        <f aca="true" t="shared" si="8" ref="L19:L20">I19+J19+K19</f>
        <v>2826</v>
      </c>
      <c r="M19" s="22">
        <v>943.1</v>
      </c>
      <c r="N19" s="22">
        <v>942</v>
      </c>
      <c r="O19" s="22">
        <v>940</v>
      </c>
      <c r="P19" s="22"/>
      <c r="Q19" s="22">
        <f aca="true" t="shared" si="9" ref="Q19:Q20">M19+N19+O19</f>
        <v>2825.1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13014.6</v>
      </c>
      <c r="H20" s="22">
        <f t="shared" si="7"/>
        <v>16819.3</v>
      </c>
      <c r="I20" s="22">
        <v>1624</v>
      </c>
      <c r="J20" s="26">
        <v>1625</v>
      </c>
      <c r="K20" s="22">
        <v>6625</v>
      </c>
      <c r="L20" s="22">
        <f t="shared" si="8"/>
        <v>9874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169933.09999999998</v>
      </c>
      <c r="D21" s="18">
        <f>D23+D25+D27+D29+D33+D31</f>
        <v>169933.09999999998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23043.9</v>
      </c>
      <c r="H21" s="18">
        <f>H23+H25+H27+H29+H33+H31</f>
        <v>39715</v>
      </c>
      <c r="I21" s="18">
        <f>I23+I25+I27+I29+I33+I31</f>
        <v>11220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35212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6716.3</v>
      </c>
      <c r="H25" s="18">
        <f>H26</f>
        <v>15303.8</v>
      </c>
      <c r="I25" s="18">
        <f>I26</f>
        <v>4267.5</v>
      </c>
      <c r="J25" s="18">
        <f>J26</f>
        <v>3498.5</v>
      </c>
      <c r="K25" s="18">
        <f>K26</f>
        <v>3271.5</v>
      </c>
      <c r="L25" s="18">
        <f>L26</f>
        <v>11037.5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6716.3</v>
      </c>
      <c r="H26" s="22">
        <f>E26+F26+G26</f>
        <v>15303.8</v>
      </c>
      <c r="I26" s="22">
        <v>4267.5</v>
      </c>
      <c r="J26" s="22">
        <v>3498.5</v>
      </c>
      <c r="K26" s="22">
        <v>3271.5</v>
      </c>
      <c r="L26" s="22">
        <f>I26+J26+K26</f>
        <v>11037.5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6213</v>
      </c>
      <c r="D31" s="18">
        <f>D32</f>
        <v>6213</v>
      </c>
      <c r="E31" s="18">
        <f>E32</f>
        <v>0</v>
      </c>
      <c r="F31" s="18">
        <f>F32</f>
        <v>771.5</v>
      </c>
      <c r="G31" s="18">
        <f>G32</f>
        <v>1098</v>
      </c>
      <c r="H31" s="18">
        <f>H32</f>
        <v>1869.5</v>
      </c>
      <c r="I31" s="18">
        <f>I32</f>
        <v>1136.5</v>
      </c>
      <c r="J31" s="18">
        <f>J32</f>
        <v>180</v>
      </c>
      <c r="K31" s="18">
        <f>K32</f>
        <v>180</v>
      </c>
      <c r="L31" s="18">
        <f>L32</f>
        <v>1496.5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v>6213</v>
      </c>
      <c r="D32" s="22">
        <f>H32+L32+Q32+U32</f>
        <v>6213</v>
      </c>
      <c r="E32" s="22">
        <v>0</v>
      </c>
      <c r="F32" s="22">
        <v>771.5</v>
      </c>
      <c r="G32" s="22">
        <v>1098</v>
      </c>
      <c r="H32" s="22">
        <f>E32+F32+G32</f>
        <v>1869.5</v>
      </c>
      <c r="I32" s="22">
        <v>1136.5</v>
      </c>
      <c r="J32" s="22">
        <v>180</v>
      </c>
      <c r="K32" s="22">
        <v>180</v>
      </c>
      <c r="L32" s="22">
        <f>I32+J32+K32</f>
        <v>1496.5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aca="true" t="shared" si="12" ref="C33:C34">D33</f>
        <v>112484.59999999999</v>
      </c>
      <c r="D33" s="18">
        <f>D34</f>
        <v>112484.59999999999</v>
      </c>
      <c r="E33" s="18">
        <f>E34</f>
        <v>2159.2</v>
      </c>
      <c r="F33" s="18">
        <f>F34</f>
        <v>5152.9</v>
      </c>
      <c r="G33" s="18">
        <f>G34</f>
        <v>15229.6</v>
      </c>
      <c r="H33" s="18">
        <f>H34</f>
        <v>22541.7</v>
      </c>
      <c r="I33" s="18">
        <f>I34</f>
        <v>4859</v>
      </c>
      <c r="J33" s="18">
        <f>J34</f>
        <v>4860.5</v>
      </c>
      <c r="K33" s="18">
        <f>K34</f>
        <v>12001.5</v>
      </c>
      <c r="L33" s="18">
        <f>L34</f>
        <v>21721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112484.59999999999</v>
      </c>
      <c r="D34" s="22">
        <f>H34+L34+Q34+U34</f>
        <v>112484.59999999999</v>
      </c>
      <c r="E34" s="22">
        <v>2159.2</v>
      </c>
      <c r="F34" s="22">
        <v>5152.9</v>
      </c>
      <c r="G34" s="22">
        <v>15229.6</v>
      </c>
      <c r="H34" s="22">
        <f>E34+F34+G34</f>
        <v>22541.7</v>
      </c>
      <c r="I34" s="22">
        <v>4859</v>
      </c>
      <c r="J34" s="22">
        <v>4860.5</v>
      </c>
      <c r="K34" s="22">
        <v>12001.5</v>
      </c>
      <c r="L34" s="22">
        <f>I34+J34+K34</f>
        <v>21721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-1384.4000000000015</v>
      </c>
      <c r="H35" s="18">
        <f>H13-H21</f>
        <v>-3132.800000000003</v>
      </c>
      <c r="I35" s="18">
        <f>I13-I21</f>
        <v>-1905.3999999999996</v>
      </c>
      <c r="J35" s="18">
        <f>J13-J21</f>
        <v>1333.5</v>
      </c>
      <c r="K35" s="18">
        <f>K13-K21</f>
        <v>-2634</v>
      </c>
      <c r="L35" s="18">
        <f>L13-L21</f>
        <v>-3205.9000000000015</v>
      </c>
      <c r="M35" s="18">
        <f>M13-M21</f>
        <v>-2633.5</v>
      </c>
      <c r="N35" s="18">
        <f>N13-N21</f>
        <v>-2403.5</v>
      </c>
      <c r="O35" s="18">
        <f>O13-O21</f>
        <v>249</v>
      </c>
      <c r="P35" s="18">
        <f>P13-P21</f>
        <v>0</v>
      </c>
      <c r="Q35" s="18">
        <f>Q13-Q21</f>
        <v>-4787.999999999993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1384.4000000000015</v>
      </c>
      <c r="H36" s="18">
        <f>-H35</f>
        <v>3132.800000000003</v>
      </c>
      <c r="I36" s="18">
        <f>-I35</f>
        <v>1905.3999999999996</v>
      </c>
      <c r="J36" s="18">
        <f>-J35</f>
        <v>-1333.5</v>
      </c>
      <c r="K36" s="18">
        <f>-K35</f>
        <v>2634</v>
      </c>
      <c r="L36" s="18">
        <f>-L35</f>
        <v>3205.9000000000015</v>
      </c>
      <c r="M36" s="18">
        <f>-M35</f>
        <v>2633.5</v>
      </c>
      <c r="N36" s="18">
        <f>-N35</f>
        <v>2403.5</v>
      </c>
      <c r="O36" s="18">
        <f>-O35</f>
        <v>-249</v>
      </c>
      <c r="P36" s="18">
        <f>-P35</f>
        <v>0</v>
      </c>
      <c r="Q36" s="18">
        <f>-Q35</f>
        <v>4787.999999999993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139193.8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18374.2</v>
      </c>
      <c r="H37" s="22">
        <f>-(H16+H19-(H24+H26+H28+H30+H34))</f>
        <v>31765.6</v>
      </c>
      <c r="I37" s="22">
        <f>-(I16+I19-(I24+I26+I28+I30+I34))</f>
        <v>8228.9</v>
      </c>
      <c r="J37" s="22">
        <f>-(J16+J19-(J24+J26+J28+J30+J34))</f>
        <v>6448.5</v>
      </c>
      <c r="K37" s="22">
        <f>-(K16+K19-(K24+K26+K28+K30+K34))</f>
        <v>13014</v>
      </c>
      <c r="L37" s="22">
        <f>-(L16+L19-(L24+L26+L28+L30+L34))</f>
        <v>27691.4</v>
      </c>
      <c r="M37" s="22">
        <f>-(M16+M19-(M24+M26+M28+M30+M34))</f>
        <v>25491.5</v>
      </c>
      <c r="N37" s="22">
        <f>-(N16+N19-(N24+N26+N28+N30+N34))</f>
        <v>23969.3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60541.799999999996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-18087.8</v>
      </c>
      <c r="H38" s="22">
        <f>-(H17+H20-(0))</f>
        <v>-30502.3</v>
      </c>
      <c r="I38" s="22">
        <f>-(I17+I20-(0))</f>
        <v>-7460</v>
      </c>
      <c r="J38" s="22">
        <f>-(J17+J20-(0))</f>
        <v>-7962</v>
      </c>
      <c r="K38" s="22">
        <f>-(K17+K20-(0))</f>
        <v>-10560</v>
      </c>
      <c r="L38" s="22">
        <f>-(L17+L20-(0))</f>
        <v>-25982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-165629.39999999997</v>
      </c>
      <c r="D39" s="18">
        <f>-D13</f>
        <v>-165629.39999999997</v>
      </c>
      <c r="E39" s="18">
        <f>-E13</f>
        <v>-4589.2</v>
      </c>
      <c r="F39" s="18">
        <f>-F13</f>
        <v>-10333.5</v>
      </c>
      <c r="G39" s="18">
        <f>-G13</f>
        <v>-21659.5</v>
      </c>
      <c r="H39" s="18">
        <f>-H13</f>
        <v>-36582.2</v>
      </c>
      <c r="I39" s="18">
        <f>-I13</f>
        <v>-9314.6</v>
      </c>
      <c r="J39" s="18">
        <f>-J13</f>
        <v>-9872.5</v>
      </c>
      <c r="K39" s="18">
        <f>-K13</f>
        <v>-12819</v>
      </c>
      <c r="L39" s="18">
        <f>-L13</f>
        <v>-32006.1</v>
      </c>
      <c r="M39" s="18">
        <f>-M13</f>
        <v>-25905.1</v>
      </c>
      <c r="N39" s="18">
        <f>-N13</f>
        <v>-23656.8</v>
      </c>
      <c r="O39" s="18">
        <f>-O13</f>
        <v>-13766</v>
      </c>
      <c r="P39" s="18">
        <f>-P13</f>
        <v>0</v>
      </c>
      <c r="Q39" s="18">
        <f>-Q13</f>
        <v>-63327.9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6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-8502.2</v>
      </c>
      <c r="H41" s="22">
        <f>-(H17+H19)</f>
        <v>-16505</v>
      </c>
      <c r="I41" s="22">
        <f>-(I17+I19)</f>
        <v>-6777.5</v>
      </c>
      <c r="J41" s="22">
        <f>-(J17+J19)</f>
        <v>-7278.5</v>
      </c>
      <c r="K41" s="22">
        <f>-(K17+K19)</f>
        <v>-4878</v>
      </c>
      <c r="L41" s="22">
        <f>-(L17+L19)</f>
        <v>-18934</v>
      </c>
      <c r="M41" s="22">
        <f>-(M17+M19)</f>
        <v>-7481.1</v>
      </c>
      <c r="N41" s="22">
        <f>-(N17+N19)</f>
        <v>-7538</v>
      </c>
      <c r="O41" s="22">
        <f>-(O17+O19)</f>
        <v>-5825</v>
      </c>
      <c r="P41" s="22">
        <f>-(P17+P19)</f>
        <v>0</v>
      </c>
      <c r="Q41" s="22">
        <f>-(Q17+Q19)</f>
        <v>-20844.1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-24526.3</v>
      </c>
      <c r="D42" s="22">
        <f>-(D16+D19)</f>
        <v>-24526.3</v>
      </c>
      <c r="E42" s="22">
        <f>-(E16+E20)</f>
        <v>-3250</v>
      </c>
      <c r="F42" s="22">
        <f>-(F16+F20)</f>
        <v>-3669.8999999999996</v>
      </c>
      <c r="G42" s="22">
        <f>-(G16+G20)</f>
        <v>-13157.300000000001</v>
      </c>
      <c r="H42" s="22">
        <f>-(H16+H20)</f>
        <v>-20077.199999999997</v>
      </c>
      <c r="I42" s="22">
        <f>-(I16+I20)</f>
        <v>-2537.1</v>
      </c>
      <c r="J42" s="22">
        <f>-(J16+J20)</f>
        <v>-2594</v>
      </c>
      <c r="K42" s="22">
        <f>-(K16+K20)</f>
        <v>-7941</v>
      </c>
      <c r="L42" s="22">
        <f>-(L16+L20)</f>
        <v>-13072.1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169933.09999999998</v>
      </c>
      <c r="D46" s="18">
        <f>D47</f>
        <v>169933.09999999998</v>
      </c>
      <c r="E46" s="18">
        <f>E47</f>
        <v>6080.799999999999</v>
      </c>
      <c r="F46" s="18">
        <f>F47</f>
        <v>10590.3</v>
      </c>
      <c r="G46" s="18">
        <f>G47</f>
        <v>23043.9</v>
      </c>
      <c r="H46" s="18">
        <f>H47</f>
        <v>39715</v>
      </c>
      <c r="I46" s="18">
        <f>I47</f>
        <v>11220</v>
      </c>
      <c r="J46" s="18">
        <f>J47</f>
        <v>8539</v>
      </c>
      <c r="K46" s="18">
        <f>K47</f>
        <v>15453</v>
      </c>
      <c r="L46" s="18">
        <f>L47</f>
        <v>35212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v>165629.4</v>
      </c>
      <c r="D47" s="22">
        <f>D24+D26+D28+D30+D34+D32</f>
        <v>169933.09999999998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23043.9</v>
      </c>
      <c r="H47" s="22">
        <f>H24+H26+H28+H30+H34+H32</f>
        <v>39715</v>
      </c>
      <c r="I47" s="22">
        <f>I24+I26+I28+I30+I34+I32</f>
        <v>11220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35212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1384.4000000000015</v>
      </c>
      <c r="H51" s="22">
        <f>-H35</f>
        <v>3132.800000000003</v>
      </c>
      <c r="I51" s="22">
        <f>-I35</f>
        <v>1905.3999999999996</v>
      </c>
      <c r="J51" s="22">
        <f>-J35</f>
        <v>-1333.5</v>
      </c>
      <c r="K51" s="22">
        <f>-K35</f>
        <v>2634</v>
      </c>
      <c r="L51" s="22">
        <f>-L35</f>
        <v>3205.9000000000015</v>
      </c>
      <c r="M51" s="22">
        <f>-M35</f>
        <v>2633.5</v>
      </c>
      <c r="N51" s="22">
        <f>-N35</f>
        <v>2403.5</v>
      </c>
      <c r="O51" s="22">
        <f>-O35</f>
        <v>-249</v>
      </c>
      <c r="P51" s="22">
        <f>-P35</f>
        <v>0</v>
      </c>
      <c r="Q51" s="22">
        <f>-Q35</f>
        <v>4787.999999999993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7066.799999999999</v>
      </c>
      <c r="J52" s="22">
        <f>I53</f>
        <v>5161.4</v>
      </c>
      <c r="K52" s="22">
        <f>J53</f>
        <v>6494.9</v>
      </c>
      <c r="L52" s="22">
        <f>I52</f>
        <v>7066.799999999999</v>
      </c>
      <c r="M52" s="22">
        <f>K53</f>
        <v>3860.9000000000015</v>
      </c>
      <c r="N52" s="22">
        <f>M53</f>
        <v>1227.4000000000015</v>
      </c>
      <c r="O52" s="22">
        <f>N53</f>
        <v>-1176.0999999999985</v>
      </c>
      <c r="P52" s="22">
        <f>O53</f>
        <v>-927.0999999999985</v>
      </c>
      <c r="Q52" s="22">
        <f>M52</f>
        <v>3860.9000000000015</v>
      </c>
      <c r="R52" s="22">
        <f>O53</f>
        <v>-927.0999999999985</v>
      </c>
      <c r="S52" s="22">
        <f>R53</f>
        <v>1886.9000000000015</v>
      </c>
      <c r="T52" s="22">
        <f>S53</f>
        <v>5757.9000000000015</v>
      </c>
      <c r="U52" s="22">
        <f>R52</f>
        <v>-927.0999999999985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7066.799999999999</v>
      </c>
      <c r="H53" s="18">
        <f>H52+H13-H21-H49</f>
        <v>7067.199999999997</v>
      </c>
      <c r="I53" s="18">
        <f>I52+I13-I21-I49</f>
        <v>5161.4</v>
      </c>
      <c r="J53" s="18">
        <f>J52+J13-J21-J49</f>
        <v>6494.9</v>
      </c>
      <c r="K53" s="18">
        <f>K52+K13-K21-K49</f>
        <v>3860.9000000000015</v>
      </c>
      <c r="L53" s="18">
        <f>L52+L13-L21-L49</f>
        <v>3860.899999999994</v>
      </c>
      <c r="M53" s="18">
        <f>M52+M13-M21-M49</f>
        <v>1227.4000000000015</v>
      </c>
      <c r="N53" s="18">
        <f>N52+N13-N21-N49</f>
        <v>-1176.0999999999985</v>
      </c>
      <c r="O53" s="18">
        <f>O52+O13-O21-O49</f>
        <v>-927.0999999999985</v>
      </c>
      <c r="P53" s="18">
        <f>P52+P13-P21-P49</f>
        <v>-927.0999999999985</v>
      </c>
      <c r="Q53" s="18">
        <f>Q52+Q13-Q21-Q49</f>
        <v>-927.0999999999913</v>
      </c>
      <c r="R53" s="18">
        <f>R52+R13-R21-R49</f>
        <v>1886.9000000000015</v>
      </c>
      <c r="S53" s="18">
        <f>S52+S13-S21-S49</f>
        <v>5757.9000000000015</v>
      </c>
      <c r="T53" s="18">
        <f>T52+T13-T21-T49</f>
        <v>5295.9000000000015</v>
      </c>
      <c r="U53" s="18">
        <f>U52+U13-U21-U49</f>
        <v>5295.899999999998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1384.4000000000015</v>
      </c>
      <c r="H54" s="22">
        <f>H52-H53</f>
        <v>3132.800000000003</v>
      </c>
      <c r="I54" s="22">
        <f>I52-I53</f>
        <v>1905.3999999999996</v>
      </c>
      <c r="J54" s="22">
        <f>J52-J53</f>
        <v>-1333.5</v>
      </c>
      <c r="K54" s="22">
        <f>K52-K53</f>
        <v>2633.999999999998</v>
      </c>
      <c r="L54" s="22">
        <f>L52-L53</f>
        <v>3205.900000000005</v>
      </c>
      <c r="M54" s="22">
        <f>M52-M53</f>
        <v>2633.5</v>
      </c>
      <c r="N54" s="22">
        <f>N52-N53</f>
        <v>2403.5</v>
      </c>
      <c r="O54" s="22">
        <f>O52-O53</f>
        <v>-249</v>
      </c>
      <c r="P54" s="18">
        <f>P52-P53</f>
        <v>0</v>
      </c>
      <c r="Q54" s="22">
        <f>Q52-Q53</f>
        <v>4787.999999999993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H53" sqref="H53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165616.3</v>
      </c>
      <c r="D13" s="24">
        <f>H13+L13+Q13+U13</f>
        <v>165616.3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19084.1</v>
      </c>
      <c r="J13" s="17">
        <f>J15+J18</f>
        <v>9700.1</v>
      </c>
      <c r="K13" s="17">
        <f>K15+K18</f>
        <v>12778.5</v>
      </c>
      <c r="L13" s="17">
        <f>L15+L18</f>
        <v>41562.7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7450.6</v>
      </c>
      <c r="J15" s="18">
        <f>J16+J17</f>
        <v>7135.1</v>
      </c>
      <c r="K15" s="18">
        <f>K16+K17</f>
        <v>5213.5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-27.9</v>
      </c>
      <c r="J16" s="22">
        <v>798.1</v>
      </c>
      <c r="K16" s="22">
        <v>1278.5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7478.5</v>
      </c>
      <c r="J17" s="22">
        <v>6337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82249.3</v>
      </c>
      <c r="D18" s="18">
        <f>D20+D19</f>
        <v>82249.3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11633.5</v>
      </c>
      <c r="J18" s="18">
        <f>J20+J19</f>
        <v>2565</v>
      </c>
      <c r="K18" s="18">
        <f>K20+K19</f>
        <v>7565</v>
      </c>
      <c r="L18" s="18">
        <f>L20+L19</f>
        <v>21763.5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11553.2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2487</v>
      </c>
      <c r="J19" s="22">
        <v>940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9146.5</v>
      </c>
      <c r="J20" s="26">
        <v>1625</v>
      </c>
      <c r="K20" s="22">
        <v>6625</v>
      </c>
      <c r="L20" s="22">
        <f t="shared" si="8"/>
        <v>17396.5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169920</v>
      </c>
      <c r="D21" s="18">
        <f>D23+D25+D27+D29+D33+D31</f>
        <v>169920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23794.9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47786.9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6089.1</v>
      </c>
      <c r="J25" s="18">
        <f>J26</f>
        <v>3498.5</v>
      </c>
      <c r="K25" s="18">
        <f>K26</f>
        <v>3271.5</v>
      </c>
      <c r="L25" s="18">
        <f>L26</f>
        <v>12859.1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6089.1</v>
      </c>
      <c r="J26" s="22">
        <v>3498.5</v>
      </c>
      <c r="K26" s="22">
        <v>3271.5</v>
      </c>
      <c r="L26" s="22">
        <f>I26+J26+K26</f>
        <v>12859.1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6715.1</v>
      </c>
      <c r="D31" s="18">
        <f>D32</f>
        <v>6715.1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1787.4</v>
      </c>
      <c r="J31" s="18">
        <f>J32</f>
        <v>180</v>
      </c>
      <c r="K31" s="18">
        <f>K32</f>
        <v>180</v>
      </c>
      <c r="L31" s="18">
        <f>L32</f>
        <v>2147.4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2" ref="C32:C34">D32</f>
        <v>6715.1</v>
      </c>
      <c r="D32" s="22">
        <f>H32+L32+Q32+U32</f>
        <v>6715.1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1787.4</v>
      </c>
      <c r="J32" s="22">
        <v>180</v>
      </c>
      <c r="K32" s="22">
        <v>180</v>
      </c>
      <c r="L32" s="22">
        <f>I32+J32+K32</f>
        <v>2147.4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t="shared" si="12"/>
        <v>111969.4</v>
      </c>
      <c r="D33" s="18">
        <f>D34</f>
        <v>111969.4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14961.4</v>
      </c>
      <c r="J33" s="18">
        <f>J34</f>
        <v>4860.5</v>
      </c>
      <c r="K33" s="18">
        <f>K34</f>
        <v>12001.5</v>
      </c>
      <c r="L33" s="18">
        <f>L34</f>
        <v>31823.4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111969.4</v>
      </c>
      <c r="D34" s="22">
        <f>H34+L34+Q34+U34</f>
        <v>111969.4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14961.4</v>
      </c>
      <c r="J34" s="22">
        <v>4860.5</v>
      </c>
      <c r="K34" s="22">
        <v>12001.5</v>
      </c>
      <c r="L34" s="22">
        <f>I34+J34+K34</f>
        <v>31823.4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-4710.800000000003</v>
      </c>
      <c r="J35" s="18">
        <f>J13-J21</f>
        <v>1161.1000000000004</v>
      </c>
      <c r="K35" s="18">
        <f>K13-K21</f>
        <v>-2674.5</v>
      </c>
      <c r="L35" s="18">
        <f>L13-L21</f>
        <v>-6224.200000000004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4710.800000000003</v>
      </c>
      <c r="J36" s="18">
        <f>-J35</f>
        <v>-1161.1000000000004</v>
      </c>
      <c r="K36" s="18">
        <f>-K35</f>
        <v>2674.5</v>
      </c>
      <c r="L36" s="18">
        <f>-L35</f>
        <v>6224.200000000004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138691.69999999998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19548.4</v>
      </c>
      <c r="J37" s="22">
        <f>-(J16+J19-(J24+J26+J28+J30+J34))</f>
        <v>6620.9</v>
      </c>
      <c r="K37" s="22">
        <f>-(K16+K19-(K24+K26+K28+K30+K34))</f>
        <v>13054.5</v>
      </c>
      <c r="L37" s="22">
        <f>-(L16+L19-(L24+L26+L28+L30+L34))</f>
        <v>39223.8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-16625</v>
      </c>
      <c r="J38" s="22">
        <f>-(J17+J20-(0))</f>
        <v>-7962</v>
      </c>
      <c r="K38" s="22">
        <f>-(K17+K20-(0))</f>
        <v>-10560</v>
      </c>
      <c r="L38" s="22">
        <f>-(L17+L20-(0))</f>
        <v>-35147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-165616.3</v>
      </c>
      <c r="D39" s="18">
        <f>-D13</f>
        <v>-165616.3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-19084.1</v>
      </c>
      <c r="J39" s="18">
        <f>-J13</f>
        <v>-9700.1</v>
      </c>
      <c r="K39" s="18">
        <f>-K13</f>
        <v>-12778.5</v>
      </c>
      <c r="L39" s="18">
        <f>-L13</f>
        <v>-41562.7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7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-9965.5</v>
      </c>
      <c r="J41" s="22">
        <f>-(J17+J19)</f>
        <v>-7277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-9118.6</v>
      </c>
      <c r="J42" s="22">
        <f>-(J16+J20)</f>
        <v>-2423.1</v>
      </c>
      <c r="K42" s="22">
        <f>-(K16+K20)</f>
        <v>-7903.5</v>
      </c>
      <c r="L42" s="22">
        <f>-(L16+L20)</f>
        <v>-19445.2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169920</v>
      </c>
      <c r="D46" s="18">
        <f>D47</f>
        <v>169920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23794.9</v>
      </c>
      <c r="J46" s="18">
        <f>J47</f>
        <v>8539</v>
      </c>
      <c r="K46" s="18">
        <f>K47</f>
        <v>15453</v>
      </c>
      <c r="L46" s="18">
        <f>L47</f>
        <v>47786.9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 t="shared" si="13"/>
        <v>169920</v>
      </c>
      <c r="D47" s="22">
        <f>D24+D26+D28+D30+D34+D32</f>
        <v>169920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23794.9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47786.9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4710.800000000003</v>
      </c>
      <c r="J51" s="22">
        <f>-J35</f>
        <v>-1161.1000000000004</v>
      </c>
      <c r="K51" s="22">
        <f>-K35</f>
        <v>2674.5</v>
      </c>
      <c r="L51" s="22">
        <f>-L35</f>
        <v>6224.200000000004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5379.399999999994</v>
      </c>
      <c r="K52" s="22">
        <f>J53</f>
        <v>6540.4999999999945</v>
      </c>
      <c r="L52" s="22">
        <f>I52</f>
        <v>10090.199999999997</v>
      </c>
      <c r="M52" s="22">
        <f>K53</f>
        <v>3865.9999999999927</v>
      </c>
      <c r="N52" s="22">
        <f>M53</f>
        <v>1229.3999999999942</v>
      </c>
      <c r="O52" s="22">
        <f>N53</f>
        <v>-1176.1000000000058</v>
      </c>
      <c r="P52" s="22">
        <f>O53</f>
        <v>-927.1000000000058</v>
      </c>
      <c r="Q52" s="22">
        <f>M52</f>
        <v>3865.9999999999927</v>
      </c>
      <c r="R52" s="22">
        <f>O53</f>
        <v>-927.1000000000058</v>
      </c>
      <c r="S52" s="22">
        <f>R53</f>
        <v>1886.8999999999942</v>
      </c>
      <c r="T52" s="22">
        <f>S53</f>
        <v>5757.899999999994</v>
      </c>
      <c r="U52" s="22">
        <f>R52</f>
        <v>-927.1000000000058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5379.399999999994</v>
      </c>
      <c r="J53" s="18">
        <f>J52+J13-J21-J49</f>
        <v>6540.4999999999945</v>
      </c>
      <c r="K53" s="18">
        <f>K52+K13-K21-K49</f>
        <v>3865.9999999999927</v>
      </c>
      <c r="L53" s="18">
        <f>L52+L13-L21-L49</f>
        <v>3865.9999999999927</v>
      </c>
      <c r="M53" s="18">
        <f>M52+M13-M21-M49</f>
        <v>1229.3999999999942</v>
      </c>
      <c r="N53" s="18">
        <f>N52+N13-N21-N49</f>
        <v>-1176.1000000000058</v>
      </c>
      <c r="O53" s="18">
        <f>O52+O13-O21-O49</f>
        <v>-927.1000000000058</v>
      </c>
      <c r="P53" s="18">
        <f>P52+P13-P21-P49</f>
        <v>-927.1000000000058</v>
      </c>
      <c r="Q53" s="18">
        <f>Q52+Q13-Q21-Q49</f>
        <v>-927.1000000000058</v>
      </c>
      <c r="R53" s="18">
        <f>R52+R13-R21-R49</f>
        <v>1886.8999999999942</v>
      </c>
      <c r="S53" s="18">
        <f>S52+S13-S21-S49</f>
        <v>5757.899999999994</v>
      </c>
      <c r="T53" s="18">
        <f>T52+T13-T21-T49</f>
        <v>5295.899999999994</v>
      </c>
      <c r="U53" s="18">
        <f>U52+U13-U21-U49</f>
        <v>5295.8999999999905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4710.800000000003</v>
      </c>
      <c r="J54" s="22">
        <f>J52-J53</f>
        <v>-1161.1000000000004</v>
      </c>
      <c r="K54" s="22">
        <f>K52-K53</f>
        <v>2674.500000000002</v>
      </c>
      <c r="L54" s="22">
        <f>L52-L53</f>
        <v>6224.200000000004</v>
      </c>
      <c r="M54" s="22">
        <f>M52-M53</f>
        <v>2636.5999999999985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4793.0999999999985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52">
      <selection activeCell="D42" sqref="D4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165629.40000000002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19502.5</v>
      </c>
      <c r="K13" s="17">
        <f>K15+K18</f>
        <v>12613.4</v>
      </c>
      <c r="L13" s="17">
        <f>L15+L18</f>
        <v>42366.4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9864.3</v>
      </c>
      <c r="K15" s="18">
        <f>K16+K17</f>
        <v>5048.4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305</v>
      </c>
      <c r="J16" s="22">
        <v>630.3</v>
      </c>
      <c r="K16" s="22">
        <v>1113.4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4581.5</v>
      </c>
      <c r="J17" s="22">
        <v>9234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82262.40000000001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9638.2</v>
      </c>
      <c r="K18" s="18">
        <f>K20+K19</f>
        <v>7565</v>
      </c>
      <c r="L18" s="18">
        <f>L20+L19</f>
        <v>22567.2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D19+13.1</f>
        <v>11566.300000000001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940</v>
      </c>
      <c r="J19" s="22">
        <v>2487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6"/>
        <v>71499.8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4424</v>
      </c>
      <c r="J20" s="22">
        <v>7151.2</v>
      </c>
      <c r="K20" s="22">
        <v>6625</v>
      </c>
      <c r="L20" s="22">
        <f t="shared" si="8"/>
        <v>18200.2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165629.4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17673.3</v>
      </c>
      <c r="K21" s="18">
        <f>K23+K25+K27+K29+K33+K31</f>
        <v>15422.1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957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>
        <v>957</v>
      </c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4445.2</v>
      </c>
      <c r="K25" s="18">
        <f>K26</f>
        <v>3271.5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4445.2</v>
      </c>
      <c r="K26" s="22">
        <v>3271.5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106917.1</v>
      </c>
      <c r="D33" s="18">
        <f>D34</f>
        <v>111707.7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12271.1</v>
      </c>
      <c r="K33" s="18">
        <f>K34</f>
        <v>12001.5</v>
      </c>
      <c r="L33" s="18">
        <f>L34</f>
        <v>31561.7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106917.1</v>
      </c>
      <c r="D34" s="22">
        <f>H34+L34+Q34+U34</f>
        <v>111707.7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12271.1</v>
      </c>
      <c r="K34" s="22">
        <v>12001.5</v>
      </c>
      <c r="L34" s="22">
        <f>I34+J34+K34</f>
        <v>31561.7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1829.2000000000007</v>
      </c>
      <c r="K35" s="18">
        <f>K13-K21</f>
        <v>-2808.7000000000007</v>
      </c>
      <c r="L35" s="18">
        <f>L13-L21</f>
        <v>-5920.5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-1829.2000000000007</v>
      </c>
      <c r="K36" s="18">
        <f>-K35</f>
        <v>2808.7000000000007</v>
      </c>
      <c r="L36" s="18">
        <f>-L35</f>
        <v>5920.5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f>-24526.3+13.1</f>
        <v>-24513.2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11686.5</v>
      </c>
      <c r="J37" s="22">
        <f>-(J16+J19-(J24+J26+J28+J30+J34))</f>
        <v>14556</v>
      </c>
      <c r="K37" s="22">
        <f>-(K16+K19-(K24+K26+K28+K30+K34))</f>
        <v>13219.6</v>
      </c>
      <c r="L37" s="22">
        <f>-(L16+L19-(L24+L26+L28+L30+L34))</f>
        <v>39462.100000000006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D38+500+303.7</f>
        <v>-141103.09999999998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-9005.5</v>
      </c>
      <c r="J38" s="22">
        <f>-(J17+J20-(0))</f>
        <v>-16385.2</v>
      </c>
      <c r="K38" s="22">
        <f>-(K17+K20-(0))</f>
        <v>-10560</v>
      </c>
      <c r="L38" s="22">
        <f>-(L17+L20-(0))</f>
        <v>-35950.7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-165629.40000000002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-19502.5</v>
      </c>
      <c r="K39" s="18">
        <f>-K13</f>
        <v>-12613.4</v>
      </c>
      <c r="L39" s="18">
        <f>-L13</f>
        <v>-42366.4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2" ref="C41:C45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-5521.5</v>
      </c>
      <c r="J41" s="22">
        <f>-(J17+J19)</f>
        <v>-11721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2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-4729</v>
      </c>
      <c r="J42" s="22">
        <f>-(J16+J20)</f>
        <v>-7781.5</v>
      </c>
      <c r="K42" s="22">
        <f>-(K16+K20)</f>
        <v>-7738.4</v>
      </c>
      <c r="L42" s="22">
        <f>-(L16+L20)</f>
        <v>-20248.9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2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2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2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17673.3</v>
      </c>
      <c r="K46" s="18">
        <f>K47</f>
        <v>15422.1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17673.3</v>
      </c>
      <c r="K47" s="22">
        <f>K24+K26+K28+K30+K34+K32</f>
        <v>15422.1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3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3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-1829.2000000000007</v>
      </c>
      <c r="K51" s="22">
        <f>-K35</f>
        <v>2808.7000000000007</v>
      </c>
      <c r="L51" s="22">
        <f>-L35</f>
        <v>5920.5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6978.399999999998</v>
      </c>
      <c r="L52" s="22">
        <f>I52</f>
        <v>10090.199999999997</v>
      </c>
      <c r="M52" s="22">
        <f>K53</f>
        <v>4169.699999999995</v>
      </c>
      <c r="N52" s="22">
        <f>M53</f>
        <v>1533.0999999999985</v>
      </c>
      <c r="O52" s="22">
        <f>N53</f>
        <v>-872.4000000000015</v>
      </c>
      <c r="P52" s="22">
        <f>O53</f>
        <v>-623.4000000000015</v>
      </c>
      <c r="Q52" s="22">
        <f>M52</f>
        <v>4169.699999999995</v>
      </c>
      <c r="R52" s="22">
        <f>O53</f>
        <v>-623.4000000000015</v>
      </c>
      <c r="S52" s="22">
        <f>R53</f>
        <v>2190.5999999999985</v>
      </c>
      <c r="T52" s="22">
        <f>S53</f>
        <v>6061.5999999999985</v>
      </c>
      <c r="U52" s="22">
        <f>R52</f>
        <v>-623.4000000000015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6978.399999999998</v>
      </c>
      <c r="K53" s="18">
        <f>K52+K13-K21-K49</f>
        <v>4169.699999999995</v>
      </c>
      <c r="L53" s="18">
        <f>L52+L13-L21-L49</f>
        <v>4169.699999999997</v>
      </c>
      <c r="M53" s="18">
        <f>M52+M13-M21-M49</f>
        <v>1533.0999999999985</v>
      </c>
      <c r="N53" s="18">
        <f>N52+N13-N21-N49</f>
        <v>-872.4000000000015</v>
      </c>
      <c r="O53" s="18">
        <f>O52+O13-O21-O49</f>
        <v>-623.4000000000015</v>
      </c>
      <c r="P53" s="18">
        <f>P52+P13-P21-P49</f>
        <v>-623.4000000000015</v>
      </c>
      <c r="Q53" s="18">
        <f>Q52+Q13-Q21-Q49</f>
        <v>-623.3999999999942</v>
      </c>
      <c r="R53" s="18">
        <f>R52+R13-R21-R49</f>
        <v>2190.5999999999985</v>
      </c>
      <c r="S53" s="18">
        <f>S52+S13-S21-S49</f>
        <v>6061.5999999999985</v>
      </c>
      <c r="T53" s="18">
        <f>T52+T13-T21-T49</f>
        <v>5599.5999999999985</v>
      </c>
      <c r="U53" s="18">
        <f>U52+U13-U21-U49</f>
        <v>5599.599999999995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-1829.2000000000007</v>
      </c>
      <c r="K54" s="22">
        <f>K52-K53</f>
        <v>2808.7000000000025</v>
      </c>
      <c r="L54" s="22">
        <f>L52-L53</f>
        <v>5920.5</v>
      </c>
      <c r="M54" s="22">
        <f>M52-M53</f>
        <v>2636.5999999999967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4793.099999999989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C47" sqref="C4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165629.40000000002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</v>
      </c>
      <c r="K13" s="17">
        <f>K15+K18</f>
        <v>29183.7</v>
      </c>
      <c r="L13" s="17">
        <f>L15+L18</f>
        <v>42767.2</v>
      </c>
      <c r="M13" s="17">
        <f>M15+M18</f>
        <v>25502</v>
      </c>
      <c r="N13" s="17">
        <f>N15+N18</f>
        <v>23654</v>
      </c>
      <c r="O13" s="17">
        <f>O15+O18</f>
        <v>13766</v>
      </c>
      <c r="P13" s="17">
        <f>P15+P18</f>
        <v>0</v>
      </c>
      <c r="Q13" s="17">
        <f>Q15+Q18</f>
        <v>62922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83380.1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</v>
      </c>
      <c r="K15" s="18">
        <f>K16+K17</f>
        <v>14018.7</v>
      </c>
      <c r="L15" s="18">
        <f>L16+L17</f>
        <v>19975.2</v>
      </c>
      <c r="M15" s="18">
        <f>M16+M17</f>
        <v>7330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21096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>D16+13.1</f>
        <v>12973.1</v>
      </c>
      <c r="D16" s="22">
        <f aca="true" t="shared" si="0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1" ref="H16:H17">E16+F16+G16</f>
        <v>4407.299999999999</v>
      </c>
      <c r="I16" s="22">
        <v>304.9</v>
      </c>
      <c r="J16" s="22">
        <v>415.3</v>
      </c>
      <c r="K16" s="22">
        <v>1504.5</v>
      </c>
      <c r="L16" s="22">
        <f aca="true" t="shared" si="2" ref="L16:L17">I16+J16+K16</f>
        <v>2224.7</v>
      </c>
      <c r="M16" s="22">
        <v>792</v>
      </c>
      <c r="N16" s="22">
        <v>969</v>
      </c>
      <c r="O16" s="22">
        <v>1316</v>
      </c>
      <c r="P16" s="22"/>
      <c r="Q16" s="22">
        <f aca="true" t="shared" si="3" ref="Q16:Q17">M16+N16+O16</f>
        <v>3077</v>
      </c>
      <c r="R16" s="22">
        <v>968</v>
      </c>
      <c r="S16" s="22">
        <v>969</v>
      </c>
      <c r="T16" s="22">
        <v>1314</v>
      </c>
      <c r="U16" s="22">
        <f aca="true" t="shared" si="4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>D17</f>
        <v>70407</v>
      </c>
      <c r="D17" s="22">
        <f t="shared" si="0"/>
        <v>70407</v>
      </c>
      <c r="E17" s="22">
        <v>2886.2</v>
      </c>
      <c r="F17" s="22">
        <v>5723.6</v>
      </c>
      <c r="G17" s="22">
        <v>3430.7</v>
      </c>
      <c r="H17" s="22">
        <f t="shared" si="1"/>
        <v>12040.5</v>
      </c>
      <c r="I17" s="22">
        <v>4581.6</v>
      </c>
      <c r="J17" s="22">
        <v>654.7</v>
      </c>
      <c r="K17" s="22">
        <v>12514.2</v>
      </c>
      <c r="L17" s="22">
        <f t="shared" si="2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3"/>
        <v>18019</v>
      </c>
      <c r="R17" s="22">
        <v>9066</v>
      </c>
      <c r="S17" s="22">
        <v>8341</v>
      </c>
      <c r="T17" s="22">
        <v>5190</v>
      </c>
      <c r="U17" s="22">
        <f t="shared" si="4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82249.3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15165</v>
      </c>
      <c r="L18" s="18">
        <f>L20+L19</f>
        <v>22792</v>
      </c>
      <c r="M18" s="18">
        <f>M20+M19</f>
        <v>18172</v>
      </c>
      <c r="N18" s="18">
        <f>N20+N19</f>
        <v>16089</v>
      </c>
      <c r="O18" s="18">
        <f>O20+O19</f>
        <v>7565</v>
      </c>
      <c r="P18" s="18">
        <f>P20+P19</f>
        <v>0</v>
      </c>
      <c r="Q18" s="18">
        <f>Q20+Q19</f>
        <v>41826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5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6" ref="H19:H20">E19+F19+G19</f>
        <v>1273</v>
      </c>
      <c r="I19" s="22">
        <v>940</v>
      </c>
      <c r="J19" s="22">
        <v>0</v>
      </c>
      <c r="K19" s="22">
        <v>3427</v>
      </c>
      <c r="L19" s="22">
        <f aca="true" t="shared" si="7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8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9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5"/>
        <v>71499.8</v>
      </c>
      <c r="E20" s="27">
        <v>1624</v>
      </c>
      <c r="F20" s="27">
        <v>2180.7</v>
      </c>
      <c r="G20" s="27">
        <v>5492.1</v>
      </c>
      <c r="H20" s="22">
        <f t="shared" si="6"/>
        <v>9296.8</v>
      </c>
      <c r="I20" s="22">
        <v>4424</v>
      </c>
      <c r="J20" s="22">
        <v>2263</v>
      </c>
      <c r="K20" s="22">
        <v>11738</v>
      </c>
      <c r="L20" s="22">
        <f t="shared" si="7"/>
        <v>18425</v>
      </c>
      <c r="M20" s="22">
        <v>17232</v>
      </c>
      <c r="N20" s="22">
        <v>15149</v>
      </c>
      <c r="O20" s="22">
        <v>6625</v>
      </c>
      <c r="P20" s="22"/>
      <c r="Q20" s="22">
        <f t="shared" si="8"/>
        <v>39006</v>
      </c>
      <c r="R20" s="22">
        <v>1624</v>
      </c>
      <c r="S20" s="22">
        <v>1624</v>
      </c>
      <c r="T20" s="22">
        <v>1524</v>
      </c>
      <c r="U20" s="22">
        <f t="shared" si="9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165629.40000000002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28449.799999999996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0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0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0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7069.9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0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7069.9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0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0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106525.1</v>
      </c>
      <c r="D33" s="18">
        <f>D34</f>
        <v>111315.7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19881.8</v>
      </c>
      <c r="L33" s="18">
        <f>L34</f>
        <v>31169.7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106525.1</v>
      </c>
      <c r="D34" s="22">
        <f>H34+L34+Q34+U34</f>
        <v>111315.7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19881.8</v>
      </c>
      <c r="L34" s="22">
        <f>I34+J34+K34</f>
        <v>31169.7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-1312.6000000000004</v>
      </c>
      <c r="K35" s="18">
        <f>K13-K21</f>
        <v>733.9000000000051</v>
      </c>
      <c r="L35" s="18">
        <f>L13-L21</f>
        <v>-5519.700000000004</v>
      </c>
      <c r="M35" s="18">
        <f>M13-M21</f>
        <v>-3036.5999999999985</v>
      </c>
      <c r="N35" s="18">
        <f>N13-N21</f>
        <v>-2406.2999999999993</v>
      </c>
      <c r="O35" s="18">
        <f>O13-O21</f>
        <v>249</v>
      </c>
      <c r="P35" s="18">
        <f>P13-P21</f>
        <v>0</v>
      </c>
      <c r="Q35" s="18">
        <f>Q13-Q21</f>
        <v>-5193.899999999994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1312.6000000000004</v>
      </c>
      <c r="K36" s="18">
        <f>-K35</f>
        <v>-733.9000000000051</v>
      </c>
      <c r="L36" s="18">
        <f>-L35</f>
        <v>5519.700000000004</v>
      </c>
      <c r="M36" s="18">
        <f>-M35</f>
        <v>3036.5999999999985</v>
      </c>
      <c r="N36" s="18">
        <f>-N35</f>
        <v>2406.2999999999993</v>
      </c>
      <c r="O36" s="18">
        <f>-O35</f>
        <v>-249</v>
      </c>
      <c r="P36" s="18">
        <f>-P35</f>
        <v>0</v>
      </c>
      <c r="Q36" s="18">
        <f>-Q35</f>
        <v>5193.899999999994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4230.3</v>
      </c>
      <c r="K37" s="22">
        <f>-(K16+K19-(K24+K26+K28+K30+K34))</f>
        <v>23369.199999999997</v>
      </c>
      <c r="L37" s="22">
        <f>-(L16+L19-(L24+L26+L28+L30+L34))</f>
        <v>39286.100000000006</v>
      </c>
      <c r="M37" s="22">
        <f>-(M16+M19-(M24+M26+M28+M30+M34))</f>
        <v>25670.6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60722.899999999994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-141906.8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-24252.2</v>
      </c>
      <c r="L38" s="22">
        <f>-(L17+L20-(0))</f>
        <v>-36175.5</v>
      </c>
      <c r="M38" s="22">
        <f>-(M17+M20-(0))</f>
        <v>-23770</v>
      </c>
      <c r="N38" s="22">
        <f>-(N17+N20-(0))</f>
        <v>-21745</v>
      </c>
      <c r="O38" s="22">
        <f>-(O17+O20-(0))</f>
        <v>-11510</v>
      </c>
      <c r="P38" s="22">
        <f>-(P17+P20-(0))</f>
        <v>0</v>
      </c>
      <c r="Q38" s="22">
        <f>-(Q17+Q20-(0))</f>
        <v>-57025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-165629.40000000002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</v>
      </c>
      <c r="K39" s="18">
        <f>-K13</f>
        <v>-29183.7</v>
      </c>
      <c r="L39" s="18">
        <f>-L13</f>
        <v>-42767.2</v>
      </c>
      <c r="M39" s="18">
        <f>-M13</f>
        <v>-25502</v>
      </c>
      <c r="N39" s="18">
        <f>-N13</f>
        <v>-23654</v>
      </c>
      <c r="O39" s="18">
        <f>-O13</f>
        <v>-13766</v>
      </c>
      <c r="P39" s="18">
        <f>-P13</f>
        <v>0</v>
      </c>
      <c r="Q39" s="18">
        <f>-Q13</f>
        <v>-62922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1" ref="C41:C45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-5521.6</v>
      </c>
      <c r="J41" s="22">
        <f>-(J17+J19)</f>
        <v>-654.7</v>
      </c>
      <c r="K41" s="22">
        <f>-(K17+K19)</f>
        <v>-15941.2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1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-2678.3</v>
      </c>
      <c r="K42" s="22">
        <f>-(K16+K20)</f>
        <v>-13242.5</v>
      </c>
      <c r="L42" s="22">
        <f>-(L16+L20)</f>
        <v>-20649.7</v>
      </c>
      <c r="M42" s="22">
        <f>-(M16+M20)</f>
        <v>-18024</v>
      </c>
      <c r="N42" s="22">
        <f>-(N16+N20)</f>
        <v>-16118</v>
      </c>
      <c r="O42" s="22">
        <f>-(O16+O20)</f>
        <v>-7941</v>
      </c>
      <c r="P42" s="22">
        <f>-(P16+P20)</f>
        <v>0</v>
      </c>
      <c r="Q42" s="22">
        <f>-(Q16+Q20)</f>
        <v>-42083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1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1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1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28449.799999999996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28449.799999999996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2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2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1312.6000000000004</v>
      </c>
      <c r="K51" s="22">
        <f>-K35</f>
        <v>-733.9000000000051</v>
      </c>
      <c r="L51" s="22">
        <f>-L35</f>
        <v>5519.700000000004</v>
      </c>
      <c r="M51" s="22">
        <f>-M35</f>
        <v>3036.5999999999985</v>
      </c>
      <c r="N51" s="22">
        <f>-N35</f>
        <v>2406.2999999999993</v>
      </c>
      <c r="O51" s="22">
        <f>-O35</f>
        <v>-249</v>
      </c>
      <c r="P51" s="22">
        <f>-P35</f>
        <v>0</v>
      </c>
      <c r="Q51" s="22">
        <f>-Q35</f>
        <v>5193.899999999994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3836.5999999999967</v>
      </c>
      <c r="L52" s="22">
        <f>I52</f>
        <v>10090.199999999997</v>
      </c>
      <c r="M52" s="22">
        <f>K53</f>
        <v>4570.5</v>
      </c>
      <c r="N52" s="22">
        <f>M53</f>
        <v>1533.9000000000015</v>
      </c>
      <c r="O52" s="22">
        <f>N53</f>
        <v>-872.3999999999978</v>
      </c>
      <c r="P52" s="22">
        <f>O53</f>
        <v>-623.3999999999978</v>
      </c>
      <c r="Q52" s="22">
        <f>M52</f>
        <v>4570.5</v>
      </c>
      <c r="R52" s="22">
        <f>O53</f>
        <v>-623.3999999999978</v>
      </c>
      <c r="S52" s="22">
        <f>R53</f>
        <v>2190.600000000002</v>
      </c>
      <c r="T52" s="22">
        <f>S53</f>
        <v>6061.600000000002</v>
      </c>
      <c r="U52" s="22">
        <f>R52</f>
        <v>-623.3999999999978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3836.5999999999967</v>
      </c>
      <c r="K53" s="18">
        <f>K52+K13-K21-K49</f>
        <v>4570.5</v>
      </c>
      <c r="L53" s="18">
        <f>L52+L13-L21-L49</f>
        <v>4570.499999999993</v>
      </c>
      <c r="M53" s="18">
        <f>M52+M13-M21-M49</f>
        <v>1533.9000000000015</v>
      </c>
      <c r="N53" s="18">
        <f>N52+N13-N21-N49</f>
        <v>-872.3999999999978</v>
      </c>
      <c r="O53" s="18">
        <f>O52+O13-O21-O49</f>
        <v>-623.3999999999978</v>
      </c>
      <c r="P53" s="18">
        <f>P52+P13-P21-P49</f>
        <v>-623.3999999999978</v>
      </c>
      <c r="Q53" s="18">
        <f>Q52+Q13-Q21-Q49</f>
        <v>-623.3999999999942</v>
      </c>
      <c r="R53" s="18">
        <f>R52+R13-R21-R49</f>
        <v>2190.600000000002</v>
      </c>
      <c r="S53" s="18">
        <f>S52+S13-S21-S49</f>
        <v>6061.600000000002</v>
      </c>
      <c r="T53" s="18">
        <f>T52+T13-T21-T49</f>
        <v>5599.600000000002</v>
      </c>
      <c r="U53" s="18">
        <f>U52+U13-U21-U49</f>
        <v>5599.600000000002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1312.6000000000004</v>
      </c>
      <c r="K54" s="22">
        <f>K52-K53</f>
        <v>-733.9000000000033</v>
      </c>
      <c r="L54" s="22">
        <f>L52-L53</f>
        <v>5519.700000000004</v>
      </c>
      <c r="M54" s="22">
        <f>M52-M53</f>
        <v>3036.5999999999985</v>
      </c>
      <c r="N54" s="22">
        <f>N52-N53</f>
        <v>2406.2999999999993</v>
      </c>
      <c r="O54" s="22">
        <f>O52-O53</f>
        <v>-249</v>
      </c>
      <c r="P54" s="18">
        <f>P52-P53</f>
        <v>0</v>
      </c>
      <c r="Q54" s="22">
        <f>Q52-Q53</f>
        <v>5193.899999999994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-6223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83380.1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N17" sqref="N1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165822.6</v>
      </c>
      <c r="D13" s="24">
        <f>H13+L13+Q13+U13</f>
        <v>166613.2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48128.5</v>
      </c>
      <c r="N13" s="17">
        <f>N15+N18</f>
        <v>23179.9</v>
      </c>
      <c r="O13" s="17">
        <f>O15+O18</f>
        <v>13477</v>
      </c>
      <c r="P13" s="17">
        <f>P15+P18</f>
        <v>0</v>
      </c>
      <c r="Q13" s="17">
        <f>Q15+Q18</f>
        <v>84785.4</v>
      </c>
      <c r="R13" s="17">
        <f>R15+R18</f>
        <v>12310</v>
      </c>
      <c r="S13" s="17">
        <f>S15+S18</f>
        <v>11870</v>
      </c>
      <c r="T13" s="17">
        <f>T15+T18</f>
        <v>8971.2</v>
      </c>
      <c r="U13" s="17">
        <f>U15+U18</f>
        <v>33151.2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83380.1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17181.3</v>
      </c>
      <c r="N15" s="18">
        <f>N16+N17</f>
        <v>7379.1</v>
      </c>
      <c r="O15" s="18">
        <f>O16+O17</f>
        <v>6201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>D16+13.1</f>
        <v>12973.1</v>
      </c>
      <c r="D16" s="22">
        <f aca="true" t="shared" si="0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1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2" ref="L16:L17">I16+J16+K16</f>
        <v>1442.5</v>
      </c>
      <c r="M16" s="22">
        <v>1760.1</v>
      </c>
      <c r="N16" s="22">
        <v>783.1</v>
      </c>
      <c r="O16" s="22">
        <v>1316</v>
      </c>
      <c r="P16" s="22"/>
      <c r="Q16" s="22">
        <f aca="true" t="shared" si="3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4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>D17</f>
        <v>70407</v>
      </c>
      <c r="D17" s="22">
        <f t="shared" si="0"/>
        <v>70407</v>
      </c>
      <c r="E17" s="22">
        <v>2886.2</v>
      </c>
      <c r="F17" s="22">
        <v>5723.6</v>
      </c>
      <c r="G17" s="22">
        <v>3430.7</v>
      </c>
      <c r="H17" s="22">
        <f t="shared" si="1"/>
        <v>12040.5</v>
      </c>
      <c r="I17" s="22">
        <v>4581.6</v>
      </c>
      <c r="J17" s="22">
        <v>654.7</v>
      </c>
      <c r="K17" s="22">
        <v>3631</v>
      </c>
      <c r="L17" s="22">
        <f t="shared" si="2"/>
        <v>8867.3</v>
      </c>
      <c r="M17" s="22">
        <v>15421.2</v>
      </c>
      <c r="N17" s="22">
        <v>6596</v>
      </c>
      <c r="O17" s="22">
        <v>4885</v>
      </c>
      <c r="P17" s="22"/>
      <c r="Q17" s="22">
        <f t="shared" si="3"/>
        <v>26902.2</v>
      </c>
      <c r="R17" s="22">
        <v>9066</v>
      </c>
      <c r="S17" s="22">
        <v>8341</v>
      </c>
      <c r="T17" s="22">
        <v>5190</v>
      </c>
      <c r="U17" s="22">
        <f t="shared" si="4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82442.5</v>
      </c>
      <c r="D18" s="18">
        <f>D20+D19</f>
        <v>83246.2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30947.2</v>
      </c>
      <c r="N18" s="18">
        <f>N20+N19</f>
        <v>15800.8</v>
      </c>
      <c r="O18" s="18">
        <f>O20+O19</f>
        <v>7276</v>
      </c>
      <c r="P18" s="18">
        <f>P20+P19</f>
        <v>0</v>
      </c>
      <c r="Q18" s="18">
        <f>Q20+Q19</f>
        <v>54024</v>
      </c>
      <c r="R18" s="18">
        <f>R20+R19</f>
        <v>2276</v>
      </c>
      <c r="S18" s="18">
        <f>S20+S19</f>
        <v>2560</v>
      </c>
      <c r="T18" s="18">
        <f>T20+T19</f>
        <v>2467.2</v>
      </c>
      <c r="U18" s="18">
        <f>U20+U19</f>
        <v>7303.2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5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6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7" ref="L19:L20">I19+J19+K19</f>
        <v>1880</v>
      </c>
      <c r="M19" s="22">
        <v>3427</v>
      </c>
      <c r="N19" s="22">
        <v>940</v>
      </c>
      <c r="O19" s="22">
        <v>940</v>
      </c>
      <c r="P19" s="22"/>
      <c r="Q19" s="22">
        <f aca="true" t="shared" si="8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9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70889.3</v>
      </c>
      <c r="D20" s="26">
        <f t="shared" si="5"/>
        <v>71693</v>
      </c>
      <c r="E20" s="27">
        <v>1624</v>
      </c>
      <c r="F20" s="27">
        <v>2180.7</v>
      </c>
      <c r="G20" s="27">
        <v>5492.1</v>
      </c>
      <c r="H20" s="22">
        <f t="shared" si="6"/>
        <v>9296.8</v>
      </c>
      <c r="I20" s="22">
        <v>4424</v>
      </c>
      <c r="J20" s="22">
        <v>2263</v>
      </c>
      <c r="K20" s="22">
        <v>2782.2</v>
      </c>
      <c r="L20" s="22">
        <f t="shared" si="7"/>
        <v>9469.2</v>
      </c>
      <c r="M20" s="22">
        <v>27520.2</v>
      </c>
      <c r="N20" s="22">
        <v>14860.8</v>
      </c>
      <c r="O20" s="22">
        <v>6336</v>
      </c>
      <c r="P20" s="22"/>
      <c r="Q20" s="22">
        <f t="shared" si="8"/>
        <v>48717</v>
      </c>
      <c r="R20" s="22">
        <v>1336</v>
      </c>
      <c r="S20" s="22">
        <v>1350</v>
      </c>
      <c r="T20" s="22">
        <v>1524</v>
      </c>
      <c r="U20" s="22">
        <f t="shared" si="9"/>
        <v>4210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165629.40000000002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10289.5</v>
      </c>
      <c r="L21" s="18">
        <f>L23+L25+L27+L29+L33+L31</f>
        <v>30126.6</v>
      </c>
      <c r="M21" s="18">
        <f>M23+M25+M27+M29+M33+M31</f>
        <v>46698.9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86276.2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0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0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0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6399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14173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0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6399</v>
      </c>
      <c r="N26" s="22">
        <v>4540.5</v>
      </c>
      <c r="O26" s="22">
        <v>3233.5</v>
      </c>
      <c r="P26" s="22"/>
      <c r="Q26" s="22">
        <f>M26+N26+O26</f>
        <v>14173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0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0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106525.1</v>
      </c>
      <c r="D33" s="18">
        <f>D34</f>
        <v>111315.7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3629</v>
      </c>
      <c r="L33" s="18">
        <f>L34</f>
        <v>14916.900000000001</v>
      </c>
      <c r="M33" s="18">
        <f>M34</f>
        <v>39163.9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70607.2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106525.1</v>
      </c>
      <c r="D34" s="22">
        <f>H34+L34+Q34+U34</f>
        <v>111315.7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3629</v>
      </c>
      <c r="L34" s="22">
        <f>I34+J34+K34</f>
        <v>14916.900000000001</v>
      </c>
      <c r="M34" s="22">
        <v>39163.9</v>
      </c>
      <c r="N34" s="22">
        <v>21339.8</v>
      </c>
      <c r="O34" s="22">
        <v>10103.5</v>
      </c>
      <c r="P34" s="22"/>
      <c r="Q34" s="22">
        <f>M34+N34+O34</f>
        <v>70607.2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-3806.7999999999884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-1312.5000000000005</v>
      </c>
      <c r="K35" s="18">
        <f>K13-K21</f>
        <v>-2214.1000000000004</v>
      </c>
      <c r="L35" s="18">
        <f>L13-L21</f>
        <v>-8467.599999999999</v>
      </c>
      <c r="M35" s="18">
        <f>M13-M21</f>
        <v>1429.5999999999985</v>
      </c>
      <c r="N35" s="18">
        <f>N13-N21</f>
        <v>-2880.399999999998</v>
      </c>
      <c r="O35" s="18">
        <f>O13-O21</f>
        <v>-40</v>
      </c>
      <c r="P35" s="18">
        <f>P13-P21</f>
        <v>0</v>
      </c>
      <c r="Q35" s="18">
        <f>Q13-Q21</f>
        <v>-1490.800000000003</v>
      </c>
      <c r="R35" s="18">
        <f>R13-R21</f>
        <v>2526</v>
      </c>
      <c r="S35" s="18">
        <f>S13-S21</f>
        <v>4197</v>
      </c>
      <c r="T35" s="18">
        <f>T13-T21</f>
        <v>-462</v>
      </c>
      <c r="U35" s="18">
        <f>U13-U21</f>
        <v>6260.999999999996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3806.7999999999884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1312.5000000000005</v>
      </c>
      <c r="K36" s="18">
        <f>-K35</f>
        <v>2214.1000000000004</v>
      </c>
      <c r="L36" s="18">
        <f>-L35</f>
        <v>8467.599999999999</v>
      </c>
      <c r="M36" s="18">
        <f>-M35</f>
        <v>-1429.5999999999985</v>
      </c>
      <c r="N36" s="18">
        <f>-N35</f>
        <v>2880.399999999998</v>
      </c>
      <c r="O36" s="18">
        <f>-O35</f>
        <v>40</v>
      </c>
      <c r="P36" s="18">
        <f>-P35</f>
        <v>0</v>
      </c>
      <c r="Q36" s="18">
        <f>-Q35</f>
        <v>1490.800000000003</v>
      </c>
      <c r="R36" s="18">
        <f>-R35</f>
        <v>-2526</v>
      </c>
      <c r="S36" s="18">
        <f>-S35</f>
        <v>-4197</v>
      </c>
      <c r="T36" s="18">
        <f>-T35</f>
        <v>462</v>
      </c>
      <c r="U36" s="18">
        <f>-U35</f>
        <v>-6260.999999999996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4230.200000000001</v>
      </c>
      <c r="K37" s="22">
        <f>-(K16+K19-(K24+K26+K28+K30+K34+K32))</f>
        <v>8627.3</v>
      </c>
      <c r="L37" s="22">
        <f>-(L16+L19-(L24+L26+L28+L30+L34))</f>
        <v>24395</v>
      </c>
      <c r="M37" s="22">
        <f>-(M16+M19-(M24+M26+M28+M30+M34))</f>
        <v>40375.8</v>
      </c>
      <c r="N37" s="22">
        <f>-(N16+N19-(N24+N26+N28+N30+N34))</f>
        <v>24157.2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75614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-142100</v>
      </c>
      <c r="D38" s="22">
        <f>-(D17+D20-(0))</f>
        <v>-142100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-6413.2</v>
      </c>
      <c r="L38" s="22">
        <f>-(L17+L20-(0))</f>
        <v>-18336.5</v>
      </c>
      <c r="M38" s="22">
        <f>-(M17+M20-(0))</f>
        <v>-42941.4</v>
      </c>
      <c r="N38" s="22">
        <f>-(N17+N20-(0))</f>
        <v>-21456.8</v>
      </c>
      <c r="O38" s="22">
        <f>-(O17+O20-(0))</f>
        <v>-11221</v>
      </c>
      <c r="P38" s="22">
        <f>-(P17+P20-(0))</f>
        <v>0</v>
      </c>
      <c r="Q38" s="22">
        <f>-(Q17+Q20-(0))</f>
        <v>-75619.2</v>
      </c>
      <c r="R38" s="22">
        <f>-(R17+R20-(0))</f>
        <v>-10402</v>
      </c>
      <c r="S38" s="22">
        <f>-(S17+S20-(0))</f>
        <v>-9691</v>
      </c>
      <c r="T38" s="22">
        <f>-(T17+T20-(0))</f>
        <v>-6714</v>
      </c>
      <c r="U38" s="22">
        <f>-(U17+U20-(0))</f>
        <v>-26807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-165822.6</v>
      </c>
      <c r="D39" s="18">
        <f>-D13</f>
        <v>-166613.2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-3333.1</v>
      </c>
      <c r="K39" s="18">
        <f>-K13</f>
        <v>-8075.4</v>
      </c>
      <c r="L39" s="18">
        <f>-L13</f>
        <v>-21659</v>
      </c>
      <c r="M39" s="18">
        <f>-M13</f>
        <v>-48128.5</v>
      </c>
      <c r="N39" s="18">
        <f>-N13</f>
        <v>-23179.9</v>
      </c>
      <c r="O39" s="18">
        <f>-O13</f>
        <v>-13477</v>
      </c>
      <c r="P39" s="18">
        <f>-P13</f>
        <v>0</v>
      </c>
      <c r="Q39" s="18">
        <f>-Q13</f>
        <v>-84785.4</v>
      </c>
      <c r="R39" s="18">
        <f>-R13</f>
        <v>-12310</v>
      </c>
      <c r="S39" s="18">
        <f>-S13</f>
        <v>-11870</v>
      </c>
      <c r="T39" s="18">
        <f>-T13</f>
        <v>-8971.2</v>
      </c>
      <c r="U39" s="18">
        <f>-U13</f>
        <v>-33151.2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1" ref="C41:C45">D41</f>
        <v>-142100</v>
      </c>
      <c r="D41" s="22">
        <f>-(D17+D20)</f>
        <v>-142100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-5521.6</v>
      </c>
      <c r="J41" s="22">
        <f>-(J17+J19)</f>
        <v>-654.7</v>
      </c>
      <c r="K41" s="22">
        <f>-(K17+K19)</f>
        <v>-4571</v>
      </c>
      <c r="L41" s="22">
        <f>-(L17+L19)</f>
        <v>-10747.3</v>
      </c>
      <c r="M41" s="22">
        <f>-(M17+M19)</f>
        <v>-18848.2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-32209.2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1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-2678.4</v>
      </c>
      <c r="K42" s="22">
        <f>-(K16+K20)</f>
        <v>-3504.3999999999996</v>
      </c>
      <c r="L42" s="22">
        <f>-(L16+L20)</f>
        <v>-10911.7</v>
      </c>
      <c r="M42" s="22">
        <f>-(M16+M20)</f>
        <v>-29280.3</v>
      </c>
      <c r="N42" s="22">
        <f>-(N16+N20)</f>
        <v>-15643.9</v>
      </c>
      <c r="O42" s="22">
        <f>-(O16+O20)</f>
        <v>-7652</v>
      </c>
      <c r="P42" s="22">
        <f>-(P16+P20)</f>
        <v>0</v>
      </c>
      <c r="Q42" s="22">
        <f>-(Q16+Q20)</f>
        <v>-52576.2</v>
      </c>
      <c r="R42" s="22">
        <f>-(R16+R20)</f>
        <v>-2304</v>
      </c>
      <c r="S42" s="22">
        <f>-(S16+S20)</f>
        <v>-2319</v>
      </c>
      <c r="T42" s="22">
        <f>-(T16+T20)</f>
        <v>-2838</v>
      </c>
      <c r="U42" s="22">
        <f>-(U16+U20)</f>
        <v>-7461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1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1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1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10289.5</v>
      </c>
      <c r="L46" s="18">
        <f>L47</f>
        <v>30126.6</v>
      </c>
      <c r="M46" s="18">
        <f>M47</f>
        <v>46698.9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86276.2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10289.5</v>
      </c>
      <c r="L47" s="22">
        <f>L24+L26+L28+L30+L34+L32</f>
        <v>30126.6</v>
      </c>
      <c r="M47" s="22">
        <f>M24+M26+M28+M30+M34+M32</f>
        <v>46698.9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86276.2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2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2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3806.7999999999884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1312.5000000000005</v>
      </c>
      <c r="K51" s="22">
        <f>-K35</f>
        <v>2214.1000000000004</v>
      </c>
      <c r="L51" s="22">
        <f>-L35</f>
        <v>8467.599999999999</v>
      </c>
      <c r="M51" s="22">
        <f>-M35</f>
        <v>-1429.5999999999985</v>
      </c>
      <c r="N51" s="22">
        <f>-N35</f>
        <v>2880.399999999998</v>
      </c>
      <c r="O51" s="22">
        <f>-O35</f>
        <v>40</v>
      </c>
      <c r="P51" s="22">
        <f>-P35</f>
        <v>0</v>
      </c>
      <c r="Q51" s="22">
        <f>-Q35</f>
        <v>1490.800000000003</v>
      </c>
      <c r="R51" s="22">
        <f>-R35</f>
        <v>-2526</v>
      </c>
      <c r="S51" s="22">
        <f>-S35</f>
        <v>-4197</v>
      </c>
      <c r="T51" s="22">
        <f>-T35</f>
        <v>462</v>
      </c>
      <c r="U51" s="22">
        <f>-U35</f>
        <v>-6260.999999999996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3836.699999999997</v>
      </c>
      <c r="L52" s="22">
        <f>I52</f>
        <v>10090.199999999997</v>
      </c>
      <c r="M52" s="22">
        <f>K53</f>
        <v>1622.5999999999967</v>
      </c>
      <c r="N52" s="22">
        <f>M53</f>
        <v>3052.199999999997</v>
      </c>
      <c r="O52" s="22">
        <f>N53</f>
        <v>171.79999999999927</v>
      </c>
      <c r="P52" s="22">
        <f>O53</f>
        <v>131.79999999999927</v>
      </c>
      <c r="Q52" s="22">
        <f>M52</f>
        <v>1622.5999999999967</v>
      </c>
      <c r="R52" s="22">
        <f>O53</f>
        <v>131.79999999999927</v>
      </c>
      <c r="S52" s="22">
        <f>R53</f>
        <v>2657.7999999999993</v>
      </c>
      <c r="T52" s="22">
        <f>S53</f>
        <v>6254.799999999999</v>
      </c>
      <c r="U52" s="22">
        <f>R52</f>
        <v>131.79999999999927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3836.699999999997</v>
      </c>
      <c r="K53" s="18">
        <f>K52+K13-K21-K49</f>
        <v>1622.5999999999967</v>
      </c>
      <c r="L53" s="18">
        <f>L52+L13-L21-L49</f>
        <v>1622.5999999999985</v>
      </c>
      <c r="M53" s="18">
        <f>M52+M13-M21-M49</f>
        <v>3052.199999999997</v>
      </c>
      <c r="N53" s="18">
        <f>N52+N13-N21-N49</f>
        <v>171.79999999999927</v>
      </c>
      <c r="O53" s="18">
        <f>O52+O13-O21-O49</f>
        <v>131.79999999999927</v>
      </c>
      <c r="P53" s="18">
        <f>P52+P13-P21-P49</f>
        <v>131.79999999999927</v>
      </c>
      <c r="Q53" s="18">
        <f>Q52+Q13-Q21-Q49</f>
        <v>131.79999999998836</v>
      </c>
      <c r="R53" s="18">
        <f>R52+R13-R21-R49</f>
        <v>2657.7999999999993</v>
      </c>
      <c r="S53" s="18">
        <f>S52+S13-S21-S49</f>
        <v>6254.799999999999</v>
      </c>
      <c r="T53" s="18">
        <f>T52+T13-T21-T49</f>
        <v>5792.799999999999</v>
      </c>
      <c r="U53" s="18">
        <f>U52+U13-U21-U49</f>
        <v>5792.799999999999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1312.5</v>
      </c>
      <c r="K54" s="22">
        <f>K52-K53</f>
        <v>2214.1000000000004</v>
      </c>
      <c r="L54" s="22">
        <f>L52-L53</f>
        <v>8467.599999999999</v>
      </c>
      <c r="M54" s="22">
        <f>M52-M53</f>
        <v>-1429.6000000000004</v>
      </c>
      <c r="N54" s="22">
        <f>N52-N53</f>
        <v>2880.399999999998</v>
      </c>
      <c r="O54" s="22">
        <f>O52-O53</f>
        <v>40</v>
      </c>
      <c r="P54" s="18">
        <f>P52-P53</f>
        <v>0</v>
      </c>
      <c r="Q54" s="22">
        <f>Q52-Q53</f>
        <v>1490.8000000000084</v>
      </c>
      <c r="R54" s="22">
        <f>R52-R53</f>
        <v>-2526</v>
      </c>
      <c r="S54" s="22">
        <f>S52-S53</f>
        <v>-3597</v>
      </c>
      <c r="T54" s="22">
        <f>T52-T53</f>
        <v>462</v>
      </c>
      <c r="U54" s="22">
        <f>U52-U53</f>
        <v>-5661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116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117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83380.1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M39" sqref="M39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167064.8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57152.9</v>
      </c>
      <c r="O13" s="17">
        <f>O15+O18</f>
        <v>13439.2</v>
      </c>
      <c r="P13" s="17">
        <f>P15+P18</f>
        <v>0</v>
      </c>
      <c r="Q13" s="17">
        <f>Q15+Q18</f>
        <v>85298</v>
      </c>
      <c r="R13" s="17">
        <f>R15+R18</f>
        <v>12310</v>
      </c>
      <c r="S13" s="17">
        <f>S15+S18</f>
        <v>11870</v>
      </c>
      <c r="T13" s="17">
        <f>T15+T18</f>
        <v>8910.2</v>
      </c>
      <c r="U13" s="17">
        <f>U15+U18</f>
        <v>33090.2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15834</v>
      </c>
      <c r="O15" s="18">
        <f>O16+O17</f>
        <v>6163.2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1254.9</v>
      </c>
      <c r="O16" s="22">
        <v>1274.7</v>
      </c>
      <c r="P16" s="22"/>
      <c r="Q16" s="22">
        <f aca="true" t="shared" si="4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14579.1</v>
      </c>
      <c r="O17" s="22">
        <v>4888.5</v>
      </c>
      <c r="P17" s="22"/>
      <c r="Q17" s="22">
        <f t="shared" si="4"/>
        <v>26902.2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83697.8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41318.9</v>
      </c>
      <c r="O18" s="18">
        <f>O20+O19</f>
        <v>7276</v>
      </c>
      <c r="P18" s="18">
        <f>P20+P19</f>
        <v>0</v>
      </c>
      <c r="Q18" s="18">
        <f>Q20+Q19</f>
        <v>54536.6</v>
      </c>
      <c r="R18" s="18">
        <f>R20+R19</f>
        <v>2276</v>
      </c>
      <c r="S18" s="18">
        <f>S20+S19</f>
        <v>2560</v>
      </c>
      <c r="T18" s="18">
        <f>T20+T19</f>
        <v>2406.2</v>
      </c>
      <c r="U18" s="18">
        <f>U20+U19</f>
        <v>7242.2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aca="true" t="shared" si="6" ref="C19:C20">D19</f>
        <v>11553.2</v>
      </c>
      <c r="D19" s="22">
        <f aca="true" t="shared" si="7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8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9" ref="L19:L20">I19+J19+K19</f>
        <v>1880</v>
      </c>
      <c r="M19" s="22">
        <v>940</v>
      </c>
      <c r="N19" s="22">
        <v>3427</v>
      </c>
      <c r="O19" s="22">
        <v>940</v>
      </c>
      <c r="P19" s="22"/>
      <c r="Q19" s="22">
        <f aca="true" t="shared" si="10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11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6"/>
        <v>72144.6</v>
      </c>
      <c r="D20" s="26">
        <f t="shared" si="7"/>
        <v>72144.6</v>
      </c>
      <c r="E20" s="27">
        <v>1624</v>
      </c>
      <c r="F20" s="27">
        <v>2180.7</v>
      </c>
      <c r="G20" s="27">
        <v>5492.1</v>
      </c>
      <c r="H20" s="22">
        <f t="shared" si="8"/>
        <v>9296.8</v>
      </c>
      <c r="I20" s="22">
        <v>4424</v>
      </c>
      <c r="J20" s="22">
        <v>2263</v>
      </c>
      <c r="K20" s="22">
        <v>2782.2</v>
      </c>
      <c r="L20" s="22">
        <f t="shared" si="9"/>
        <v>9469.2</v>
      </c>
      <c r="M20" s="22">
        <v>5001.7</v>
      </c>
      <c r="N20" s="22">
        <v>37891.9</v>
      </c>
      <c r="O20" s="22">
        <v>6336</v>
      </c>
      <c r="P20" s="22"/>
      <c r="Q20" s="22">
        <f t="shared" si="10"/>
        <v>49229.6</v>
      </c>
      <c r="R20" s="22">
        <v>1336</v>
      </c>
      <c r="S20" s="22">
        <v>1350</v>
      </c>
      <c r="T20" s="22">
        <v>1463</v>
      </c>
      <c r="U20" s="22">
        <f t="shared" si="11"/>
        <v>4149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171064.8</v>
      </c>
      <c r="D21" s="18">
        <f>D23+D25+D27+D29+D33+D31</f>
        <v>171064.8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10289.5</v>
      </c>
      <c r="L21" s="18">
        <f>L23+L25+L27+L29+L33+L31</f>
        <v>30126.6</v>
      </c>
      <c r="M21" s="18">
        <f>M23+M25+M27+M29+M33+M31</f>
        <v>45781.100000000006</v>
      </c>
      <c r="N21" s="18">
        <f>N23+N25+N27+N29+N33+N31</f>
        <v>27645.1</v>
      </c>
      <c r="O21" s="18">
        <f>O23+O25+O27+O29+O33+O31</f>
        <v>13517</v>
      </c>
      <c r="P21" s="18">
        <f>P23+P25+P27+P29+P33+P31</f>
        <v>0</v>
      </c>
      <c r="Q21" s="18">
        <f>Q23+Q25+Q27+Q29+Q33+Q31</f>
        <v>86943.2</v>
      </c>
      <c r="R21" s="18">
        <f>R23+R25+R27+R29+R33+R31</f>
        <v>9761.8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26868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2" ref="C23:C28">D23</f>
        <v>1618.8</v>
      </c>
      <c r="D23" s="18">
        <f>D24</f>
        <v>1618.8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661.8</v>
      </c>
      <c r="S23" s="18">
        <f>S24</f>
        <v>0</v>
      </c>
      <c r="T23" s="18">
        <f>T24</f>
        <v>0</v>
      </c>
      <c r="U23" s="18">
        <f>U24</f>
        <v>661.8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2"/>
        <v>1618.8</v>
      </c>
      <c r="D24" s="22">
        <f>H24+L24+Q24+U24</f>
        <v>1618.8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661.8</v>
      </c>
      <c r="S24" s="22"/>
      <c r="T24" s="22"/>
      <c r="U24" s="22">
        <f>R24+S24+T24</f>
        <v>661.8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2"/>
        <v>50543.100000000006</v>
      </c>
      <c r="D25" s="18">
        <f>D26</f>
        <v>50543.100000000006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7028.3</v>
      </c>
      <c r="O25" s="18">
        <f>O26</f>
        <v>3233.5</v>
      </c>
      <c r="P25" s="18">
        <f>P26</f>
        <v>0</v>
      </c>
      <c r="Q25" s="18">
        <f>Q26</f>
        <v>14624.6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2"/>
        <v>50543.100000000006</v>
      </c>
      <c r="D26" s="22">
        <f>H26+L26+Q26+U26</f>
        <v>50543.100000000006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7028.3</v>
      </c>
      <c r="O26" s="22">
        <v>3233.5</v>
      </c>
      <c r="P26" s="22"/>
      <c r="Q26" s="22">
        <f>M26+N26+O26</f>
        <v>14624.6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2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2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9055.5</v>
      </c>
      <c r="D31" s="18">
        <f>D32</f>
        <v>9055.5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2254.4</v>
      </c>
      <c r="N31" s="18">
        <f>N32</f>
        <v>1140.3</v>
      </c>
      <c r="O31" s="18">
        <f>O32</f>
        <v>180</v>
      </c>
      <c r="P31" s="18">
        <f>P32</f>
        <v>0</v>
      </c>
      <c r="Q31" s="18">
        <f>Q32</f>
        <v>3574.7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9055.5</v>
      </c>
      <c r="D32" s="22">
        <f>H32+L32+Q32+U32</f>
        <v>9055.5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2254.4</v>
      </c>
      <c r="N32" s="22">
        <v>1140.3</v>
      </c>
      <c r="O32" s="22">
        <v>180</v>
      </c>
      <c r="P32" s="22">
        <f>P34</f>
        <v>0</v>
      </c>
      <c r="Q32" s="22">
        <f>M32+N32+O32</f>
        <v>3574.7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109452.4</v>
      </c>
      <c r="D33" s="18">
        <f>D34</f>
        <v>109452.4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3629</v>
      </c>
      <c r="L33" s="18">
        <f>L34</f>
        <v>14916.900000000001</v>
      </c>
      <c r="M33" s="18">
        <f>M34</f>
        <v>39163.9</v>
      </c>
      <c r="N33" s="18">
        <f>N34</f>
        <v>19476.5</v>
      </c>
      <c r="O33" s="18">
        <f>O34</f>
        <v>10103.5</v>
      </c>
      <c r="P33" s="18">
        <f>P34</f>
        <v>0</v>
      </c>
      <c r="Q33" s="18">
        <f>Q34</f>
        <v>68743.9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</f>
        <v>109452.4</v>
      </c>
      <c r="D34" s="22">
        <f>H34+L34+Q34+U34</f>
        <v>109452.4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3629</v>
      </c>
      <c r="L34" s="22">
        <f>I34+J34+K34</f>
        <v>14916.900000000001</v>
      </c>
      <c r="M34" s="22">
        <v>39163.9</v>
      </c>
      <c r="N34" s="22">
        <v>19476.5</v>
      </c>
      <c r="O34" s="22">
        <v>10103.5</v>
      </c>
      <c r="P34" s="22"/>
      <c r="Q34" s="22">
        <f>M34+N34+O34</f>
        <v>68743.9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-1312.5000000000005</v>
      </c>
      <c r="K35" s="18">
        <f>K13-K21</f>
        <v>-2214.1000000000004</v>
      </c>
      <c r="L35" s="18">
        <f>L13-L21</f>
        <v>-8467.599999999999</v>
      </c>
      <c r="M35" s="18">
        <f>M13-M21</f>
        <v>-31075.200000000004</v>
      </c>
      <c r="N35" s="18">
        <f>N13-N21</f>
        <v>29507.800000000003</v>
      </c>
      <c r="O35" s="18">
        <f>O13-O21</f>
        <v>-77.79999999999927</v>
      </c>
      <c r="P35" s="18">
        <f>P13-P21</f>
        <v>0</v>
      </c>
      <c r="Q35" s="18">
        <f>Q13-Q21</f>
        <v>-1645.199999999997</v>
      </c>
      <c r="R35" s="18">
        <f>R13-R21</f>
        <v>2548.2000000000007</v>
      </c>
      <c r="S35" s="18">
        <f>S13-S21</f>
        <v>4197</v>
      </c>
      <c r="T35" s="18">
        <f>T13-T21</f>
        <v>-523</v>
      </c>
      <c r="U35" s="18">
        <f>U13-U21</f>
        <v>6222.199999999997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1312.5000000000005</v>
      </c>
      <c r="K36" s="18">
        <f>-K35</f>
        <v>2214.1000000000004</v>
      </c>
      <c r="L36" s="18">
        <f>-L35</f>
        <v>8467.599999999999</v>
      </c>
      <c r="M36" s="18">
        <f>-M35</f>
        <v>31075.200000000004</v>
      </c>
      <c r="N36" s="18">
        <f>-N35</f>
        <v>-29507.800000000003</v>
      </c>
      <c r="O36" s="18">
        <f>-O35</f>
        <v>77.79999999999927</v>
      </c>
      <c r="P36" s="18">
        <f>-P35</f>
        <v>0</v>
      </c>
      <c r="Q36" s="18">
        <f>-Q35</f>
        <v>1645.199999999997</v>
      </c>
      <c r="R36" s="18">
        <f>-R35</f>
        <v>-2548.2000000000007</v>
      </c>
      <c r="S36" s="18">
        <f>-S35</f>
        <v>-4197</v>
      </c>
      <c r="T36" s="18">
        <f>-T35</f>
        <v>523</v>
      </c>
      <c r="U36" s="18">
        <f>-U35</f>
        <v>-6222.199999999997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137496.09999999998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4230.200000000001</v>
      </c>
      <c r="K37" s="22">
        <f>-(K16+K19-(K24+K26+K28+K30+K34+K32))</f>
        <v>8627.3</v>
      </c>
      <c r="L37" s="22">
        <f>-(L16+L19-(L24+L26+L28+L30+L34))</f>
        <v>24395</v>
      </c>
      <c r="M37" s="22">
        <f>-(M16+M19-(M24+M26+M28+M30+M34))</f>
        <v>41257.100000000006</v>
      </c>
      <c r="N37" s="22">
        <f>-(N16+N19-(N24+N26+N28+N30+N34))</f>
        <v>21822.9</v>
      </c>
      <c r="O37" s="22">
        <f>-(O16+O19-(O24+O26+O28+O30+O34))</f>
        <v>11122.3</v>
      </c>
      <c r="P37" s="22">
        <f>-(P16+P19-(P24+P26+P28+P30+P34))</f>
        <v>0</v>
      </c>
      <c r="Q37" s="22">
        <f>-(Q16+Q19-(Q24+Q26+Q28+Q30+Q34))</f>
        <v>74202.3</v>
      </c>
      <c r="R37" s="22">
        <f>-(R16+R19-(R24+R26+R28+R30+R34))</f>
        <v>6877.799999999999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19172.8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-142551.6</v>
      </c>
      <c r="D38" s="22">
        <f>-(D17+D20-(0))</f>
        <v>-142551.6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-6413.2</v>
      </c>
      <c r="L38" s="22">
        <f>-(L17+L20-(0))</f>
        <v>-18336.5</v>
      </c>
      <c r="M38" s="22">
        <f>-(M17+M20-(0))</f>
        <v>-12436.3</v>
      </c>
      <c r="N38" s="22">
        <f>-(N17+N20-(0))</f>
        <v>-52471</v>
      </c>
      <c r="O38" s="22">
        <f>-(O17+O20-(0))</f>
        <v>-11224.5</v>
      </c>
      <c r="P38" s="22">
        <f>-(P17+P20-(0))</f>
        <v>0</v>
      </c>
      <c r="Q38" s="22">
        <f>-(Q17+Q20-(0))</f>
        <v>-76131.8</v>
      </c>
      <c r="R38" s="22">
        <f>-(R17+R20-(0))</f>
        <v>-10402</v>
      </c>
      <c r="S38" s="22">
        <f>-(S17+S20-(0))</f>
        <v>-9691</v>
      </c>
      <c r="T38" s="22">
        <f>-(T17+T20-(0))</f>
        <v>-6653</v>
      </c>
      <c r="U38" s="22">
        <f>-(U17+U20-(0))</f>
        <v>-26746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-167064.8</v>
      </c>
      <c r="D39" s="18">
        <f>-D13</f>
        <v>-167064.8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-3333.1</v>
      </c>
      <c r="K39" s="18">
        <f>-K13-2000</f>
        <v>-10075.4</v>
      </c>
      <c r="L39" s="18">
        <f>-L13</f>
        <v>-21659</v>
      </c>
      <c r="M39" s="18">
        <f>-M13</f>
        <v>-14705.900000000001</v>
      </c>
      <c r="N39" s="18">
        <f>-N13</f>
        <v>-57152.9</v>
      </c>
      <c r="O39" s="18">
        <f>-O13</f>
        <v>-13439.2</v>
      </c>
      <c r="P39" s="18">
        <f>-P13</f>
        <v>0</v>
      </c>
      <c r="Q39" s="18">
        <f>-Q13</f>
        <v>-85298</v>
      </c>
      <c r="R39" s="18">
        <f>-R13</f>
        <v>-12310</v>
      </c>
      <c r="S39" s="18">
        <f>-S13</f>
        <v>-11870</v>
      </c>
      <c r="T39" s="18">
        <f>-T13</f>
        <v>-8910.2</v>
      </c>
      <c r="U39" s="18">
        <f>-U13</f>
        <v>-33090.2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5">D41</f>
        <v>-142551.6</v>
      </c>
      <c r="D41" s="22">
        <f>-(D17+D20)</f>
        <v>-142551.6</v>
      </c>
      <c r="E41" s="22">
        <f>-(E17+E20)</f>
        <v>-4510.2</v>
      </c>
      <c r="F41" s="22">
        <f>-(F17+F20)</f>
        <v>-7904.3</v>
      </c>
      <c r="G41" s="22">
        <f>-(G17+G20)</f>
        <v>-8922.8</v>
      </c>
      <c r="H41" s="22">
        <f>-(H17+H20)</f>
        <v>-21337.3</v>
      </c>
      <c r="I41" s="22">
        <f>-(I17+I20)</f>
        <v>-9005.6</v>
      </c>
      <c r="J41" s="22">
        <f>-(J17+J20)</f>
        <v>-2917.7</v>
      </c>
      <c r="K41" s="22">
        <f>-(K17+K20)-2000</f>
        <v>-8413.2</v>
      </c>
      <c r="L41" s="22">
        <f>-(L17+L20)</f>
        <v>-18336.5</v>
      </c>
      <c r="M41" s="22">
        <f>-(M17+M20)</f>
        <v>-12436.3</v>
      </c>
      <c r="N41" s="22">
        <f>-(N17+N20)</f>
        <v>-52471</v>
      </c>
      <c r="O41" s="22">
        <f>-(O17+O20)</f>
        <v>-11224.5</v>
      </c>
      <c r="P41" s="22">
        <f>-(P17+P19)</f>
        <v>0</v>
      </c>
      <c r="Q41" s="22">
        <f>-(Q17+Q20)</f>
        <v>-76131.8</v>
      </c>
      <c r="R41" s="22">
        <f>-(R17+R20)</f>
        <v>-10402</v>
      </c>
      <c r="S41" s="22">
        <f>-(S17+S20)</f>
        <v>-9691</v>
      </c>
      <c r="T41" s="22">
        <f>-(T17+T20)</f>
        <v>-6653</v>
      </c>
      <c r="U41" s="22">
        <f>-(U17+U20)</f>
        <v>-26746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-(E16+E19)</f>
        <v>-79</v>
      </c>
      <c r="F42" s="22">
        <f>-(F16+F19)</f>
        <v>-2429.2</v>
      </c>
      <c r="G42" s="22">
        <f>-(G16+G19)</f>
        <v>-3172.1</v>
      </c>
      <c r="H42" s="22">
        <f>-(H16+H19)</f>
        <v>-5680.299999999999</v>
      </c>
      <c r="I42" s="22">
        <f>-(I16+I19)</f>
        <v>-1244.9</v>
      </c>
      <c r="J42" s="22">
        <f>-(J16+J19)</f>
        <v>-415.4</v>
      </c>
      <c r="K42" s="22">
        <f>-(K16+K19)</f>
        <v>-1662.2</v>
      </c>
      <c r="L42" s="22">
        <f>-(L16+L19)</f>
        <v>-3322.5</v>
      </c>
      <c r="M42" s="22">
        <f>-(M16+M19)</f>
        <v>-2269.6</v>
      </c>
      <c r="N42" s="22">
        <f>-(N16+N19)</f>
        <v>-4681.9</v>
      </c>
      <c r="O42" s="22">
        <f>-(O16+O19)</f>
        <v>-2214.7</v>
      </c>
      <c r="P42" s="22">
        <f>-(P16+P20)</f>
        <v>0</v>
      </c>
      <c r="Q42" s="22">
        <f>-(Q16+Q19)</f>
        <v>-9166.2</v>
      </c>
      <c r="R42" s="22">
        <f>-(R16+R19)</f>
        <v>-1908</v>
      </c>
      <c r="S42" s="22">
        <f>-(S16+S19)</f>
        <v>-2179</v>
      </c>
      <c r="T42" s="22">
        <f>-(T16+T19)</f>
        <v>-2257.2</v>
      </c>
      <c r="U42" s="22">
        <f>-(U16+U19)</f>
        <v>-6344.2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171064.8</v>
      </c>
      <c r="D46" s="18">
        <f>D47</f>
        <v>171064.8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10289.5</v>
      </c>
      <c r="L46" s="18">
        <f>L47</f>
        <v>30126.6</v>
      </c>
      <c r="M46" s="18">
        <f>M47</f>
        <v>45781.100000000006</v>
      </c>
      <c r="N46" s="18">
        <f>N47</f>
        <v>27645.1</v>
      </c>
      <c r="O46" s="18">
        <f>O47</f>
        <v>13517</v>
      </c>
      <c r="P46" s="18">
        <f>P47</f>
        <v>0</v>
      </c>
      <c r="Q46" s="18">
        <f>Q47</f>
        <v>86943.2</v>
      </c>
      <c r="R46" s="18">
        <f>R47</f>
        <v>9761.8</v>
      </c>
      <c r="S46" s="18">
        <f>S47</f>
        <v>7673</v>
      </c>
      <c r="T46" s="18">
        <f>T47</f>
        <v>9433.2</v>
      </c>
      <c r="U46" s="18">
        <f>U47</f>
        <v>26868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</f>
        <v>171064.8</v>
      </c>
      <c r="D47" s="22">
        <f>D24+D26+D28+D30+D34+D32</f>
        <v>171064.8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10289.5</v>
      </c>
      <c r="L47" s="22">
        <f>L24+L26+L28+L30+L34+L32</f>
        <v>30126.6</v>
      </c>
      <c r="M47" s="22">
        <f>M24+M26+M28+M30+M34+M32</f>
        <v>45781.100000000006</v>
      </c>
      <c r="N47" s="22">
        <f>N24+N26+N28+N30+N34+N32</f>
        <v>27645.1</v>
      </c>
      <c r="O47" s="22">
        <f>O24+O26+O28+O30+O34+O32</f>
        <v>13517</v>
      </c>
      <c r="P47" s="22">
        <f>P24+P26+P28+P30+P34+P32</f>
        <v>0</v>
      </c>
      <c r="Q47" s="22">
        <f>Q24+Q26+Q28+Q30+Q34+Q32</f>
        <v>86943.2</v>
      </c>
      <c r="R47" s="22">
        <f>R24+R26+R28+R30+R34+R32</f>
        <v>9761.8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26868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67.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1312.5000000000005</v>
      </c>
      <c r="K51" s="22">
        <f>-K35</f>
        <v>2214.1000000000004</v>
      </c>
      <c r="L51" s="22">
        <f>-L35</f>
        <v>8467.599999999999</v>
      </c>
      <c r="M51" s="22">
        <f>-M35</f>
        <v>31075.200000000004</v>
      </c>
      <c r="N51" s="22">
        <f>-N35</f>
        <v>-29507.800000000003</v>
      </c>
      <c r="O51" s="22">
        <f>-O35</f>
        <v>77.79999999999927</v>
      </c>
      <c r="P51" s="22">
        <f>-P35</f>
        <v>0</v>
      </c>
      <c r="Q51" s="22">
        <f>-Q35</f>
        <v>1645.199999999997</v>
      </c>
      <c r="R51" s="22">
        <f>-R35</f>
        <v>-2548.2000000000007</v>
      </c>
      <c r="S51" s="22">
        <f>-S35</f>
        <v>-4197</v>
      </c>
      <c r="T51" s="22">
        <f>-T35</f>
        <v>523</v>
      </c>
      <c r="U51" s="22">
        <f>-U35</f>
        <v>-6222.199999999997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3836.699999999997</v>
      </c>
      <c r="L52" s="22">
        <f>I52</f>
        <v>10090.199999999997</v>
      </c>
      <c r="M52" s="22">
        <f>K53</f>
        <v>1622.5999999999967</v>
      </c>
      <c r="N52" s="22">
        <f>M53</f>
        <v>-29452.600000000006</v>
      </c>
      <c r="O52" s="22">
        <f>N53</f>
        <v>55.19999999999709</v>
      </c>
      <c r="P52" s="22">
        <f>O53</f>
        <v>-22.600000000002183</v>
      </c>
      <c r="Q52" s="22">
        <f>M52</f>
        <v>1622.5999999999967</v>
      </c>
      <c r="R52" s="22">
        <f>O53</f>
        <v>-22.600000000002183</v>
      </c>
      <c r="S52" s="22">
        <f>R53</f>
        <v>2525.5999999999985</v>
      </c>
      <c r="T52" s="22">
        <f>S53</f>
        <v>6122.5999999999985</v>
      </c>
      <c r="U52" s="22">
        <f>R52</f>
        <v>-22.600000000002183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3836.699999999997</v>
      </c>
      <c r="K53" s="18">
        <f>K52+K13-K21-K49</f>
        <v>1622.5999999999967</v>
      </c>
      <c r="L53" s="18">
        <f>L52+L13-L21-L49</f>
        <v>1622.5999999999985</v>
      </c>
      <c r="M53" s="18">
        <f>M52+M13-M21-M49</f>
        <v>-29452.600000000006</v>
      </c>
      <c r="N53" s="18">
        <f>N52+N13-N21-N49</f>
        <v>55.19999999999709</v>
      </c>
      <c r="O53" s="18">
        <f>O52+O13-O21-O49</f>
        <v>-22.600000000002183</v>
      </c>
      <c r="P53" s="18">
        <f>P52+P13-P21-P49</f>
        <v>-22.600000000002183</v>
      </c>
      <c r="Q53" s="18">
        <f>Q52+Q13-Q21-Q49</f>
        <v>-22.60000000000582</v>
      </c>
      <c r="R53" s="18">
        <f>R52+R13-R21-R49</f>
        <v>2525.5999999999985</v>
      </c>
      <c r="S53" s="18">
        <f>S52+S13-S21-S49</f>
        <v>6122.5999999999985</v>
      </c>
      <c r="T53" s="18">
        <f>T52+T13-T21-T49</f>
        <v>5599.5999999999985</v>
      </c>
      <c r="U53" s="18">
        <f>U52+U13-U21-U49</f>
        <v>5599.599999999991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1312.5</v>
      </c>
      <c r="K54" s="22">
        <f>K52-K53</f>
        <v>2214.1000000000004</v>
      </c>
      <c r="L54" s="22">
        <f>L52-L53</f>
        <v>8467.599999999999</v>
      </c>
      <c r="M54" s="22">
        <f>M52-M53</f>
        <v>31075.200000000004</v>
      </c>
      <c r="N54" s="22">
        <f>N52-N53</f>
        <v>-29507.800000000003</v>
      </c>
      <c r="O54" s="22">
        <f>O52-O53</f>
        <v>77.79999999999927</v>
      </c>
      <c r="P54" s="18">
        <f>P52-P53</f>
        <v>0</v>
      </c>
      <c r="Q54" s="22">
        <f>Q52-Q53</f>
        <v>1645.2000000000025</v>
      </c>
      <c r="R54" s="22">
        <f>R52-R53</f>
        <v>-2548.2000000000007</v>
      </c>
      <c r="S54" s="22">
        <f>S52-S53</f>
        <v>-3597</v>
      </c>
      <c r="T54" s="22">
        <f>T52-T53</f>
        <v>523</v>
      </c>
      <c r="U54" s="22">
        <f>U52-U53</f>
        <v>-5622.199999999993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119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120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24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116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117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66"/>
  <sheetViews>
    <sheetView tabSelected="1" zoomScale="80" zoomScaleNormal="80" workbookViewId="0" topLeftCell="A1">
      <selection activeCell="D47" sqref="D4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167064.8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12275.7</v>
      </c>
      <c r="O13" s="17">
        <f>O15+O18</f>
        <v>58376.4</v>
      </c>
      <c r="P13" s="17">
        <f>P15+P18</f>
        <v>0</v>
      </c>
      <c r="Q13" s="17">
        <f>Q15+Q18</f>
        <v>85358</v>
      </c>
      <c r="R13" s="17">
        <f>R15+R18</f>
        <v>12310</v>
      </c>
      <c r="S13" s="17">
        <f>S15+S18</f>
        <v>11870</v>
      </c>
      <c r="T13" s="17">
        <f>T15+T18</f>
        <v>8850.2</v>
      </c>
      <c r="U13" s="17">
        <f>U15+U18</f>
        <v>33030.2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3725.1</v>
      </c>
      <c r="O15" s="18">
        <f>O16+O17</f>
        <v>18272.1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552.1</v>
      </c>
      <c r="O16" s="22">
        <v>1977.5</v>
      </c>
      <c r="P16" s="22"/>
      <c r="Q16" s="22">
        <f aca="true" t="shared" si="4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3173</v>
      </c>
      <c r="O17" s="22">
        <v>16294.6</v>
      </c>
      <c r="P17" s="22"/>
      <c r="Q17" s="22">
        <f t="shared" si="4"/>
        <v>26902.2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83697.8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8550.6</v>
      </c>
      <c r="O18" s="18">
        <f>O20+O19</f>
        <v>40104.3</v>
      </c>
      <c r="P18" s="18">
        <f>P20+P19</f>
        <v>0</v>
      </c>
      <c r="Q18" s="18">
        <f>Q20+Q19</f>
        <v>54596.600000000006</v>
      </c>
      <c r="R18" s="18">
        <f>R20+R19</f>
        <v>2276</v>
      </c>
      <c r="S18" s="18">
        <f>S20+S19</f>
        <v>2560</v>
      </c>
      <c r="T18" s="18">
        <f>T20+T19</f>
        <v>2346.2</v>
      </c>
      <c r="U18" s="18">
        <f>U20+U19</f>
        <v>7182.2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aca="true" t="shared" si="6" ref="C19:C20">D19</f>
        <v>11553.2</v>
      </c>
      <c r="D19" s="22">
        <f aca="true" t="shared" si="7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8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9" ref="L19:L20">I19+J19+K19</f>
        <v>1880</v>
      </c>
      <c r="M19" s="22">
        <v>940</v>
      </c>
      <c r="N19" s="22">
        <v>940</v>
      </c>
      <c r="O19" s="22">
        <v>3427</v>
      </c>
      <c r="P19" s="22"/>
      <c r="Q19" s="22">
        <f aca="true" t="shared" si="10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11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6"/>
        <v>72144.6</v>
      </c>
      <c r="D20" s="26">
        <f t="shared" si="7"/>
        <v>72144.6</v>
      </c>
      <c r="E20" s="27">
        <v>1624</v>
      </c>
      <c r="F20" s="27">
        <v>2180.7</v>
      </c>
      <c r="G20" s="27">
        <v>5492.1</v>
      </c>
      <c r="H20" s="22">
        <f t="shared" si="8"/>
        <v>9296.8</v>
      </c>
      <c r="I20" s="22">
        <v>4424</v>
      </c>
      <c r="J20" s="22">
        <v>2263</v>
      </c>
      <c r="K20" s="22">
        <v>2782.2</v>
      </c>
      <c r="L20" s="22">
        <f t="shared" si="9"/>
        <v>9469.2</v>
      </c>
      <c r="M20" s="22">
        <v>5001.7</v>
      </c>
      <c r="N20" s="22">
        <v>7610.6</v>
      </c>
      <c r="O20" s="22">
        <v>36677.3</v>
      </c>
      <c r="P20" s="22"/>
      <c r="Q20" s="22">
        <f t="shared" si="10"/>
        <v>49289.600000000006</v>
      </c>
      <c r="R20" s="22">
        <v>1336</v>
      </c>
      <c r="S20" s="22">
        <v>1350</v>
      </c>
      <c r="T20" s="22">
        <v>1403</v>
      </c>
      <c r="U20" s="22">
        <f t="shared" si="11"/>
        <v>4089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C23+C25+C27+C29+C31+C34</f>
        <v>171064.8</v>
      </c>
      <c r="D21" s="18">
        <f>D23+D25+D27+D29+D34+D31</f>
        <v>171064.8</v>
      </c>
      <c r="E21" s="18">
        <f>E23+E25+E27+E29+E34+E31</f>
        <v>6080.799999999999</v>
      </c>
      <c r="F21" s="18">
        <f>F23+F25+F27+F29+F34+F31</f>
        <v>10590.3</v>
      </c>
      <c r="G21" s="18">
        <f>G23+G25+G27+G29+G34+G31</f>
        <v>10455.900000000001</v>
      </c>
      <c r="H21" s="18">
        <f>H23+H25+H27+H29+H34+H31</f>
        <v>27127</v>
      </c>
      <c r="I21" s="18">
        <f>I23+I25+I27+I29+I34+I31</f>
        <v>15191.5</v>
      </c>
      <c r="J21" s="18">
        <f>J23+J25+J27+J29+J34+J31</f>
        <v>4645.6</v>
      </c>
      <c r="K21" s="18">
        <f>K23+K25+K27+K29+K34+K31</f>
        <v>9332.5</v>
      </c>
      <c r="L21" s="18">
        <f>L23+L25+L27+L29+L34+L31</f>
        <v>29169.6</v>
      </c>
      <c r="M21" s="18">
        <f>M23+M25+M27+M29+M34+M31</f>
        <v>45781.100000000006</v>
      </c>
      <c r="N21" s="18">
        <f>N23+N25+N27+N29+N34+N31</f>
        <v>12120</v>
      </c>
      <c r="O21" s="18">
        <f>O23+O25+O27+O29+O34+O31</f>
        <v>29726.1</v>
      </c>
      <c r="P21" s="18">
        <f>P23+P25+P27+P29+P34+P31</f>
        <v>0</v>
      </c>
      <c r="Q21" s="18">
        <f>Q23+Q25+Q27+Q29+Q34+Q31</f>
        <v>87627.2</v>
      </c>
      <c r="R21" s="18">
        <f>R23+R25+R27+R29+R34+R31</f>
        <v>10034.8</v>
      </c>
      <c r="S21" s="18">
        <f>S23+S25+S27+S29+S34+S31</f>
        <v>7673</v>
      </c>
      <c r="T21" s="18">
        <f>T23+T25+T27+T29+T34+T31</f>
        <v>9433.2</v>
      </c>
      <c r="U21" s="18">
        <f>U23+U25+U27+U29+U34+U31</f>
        <v>27141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2" ref="C23:C28">D23</f>
        <v>934.8</v>
      </c>
      <c r="D23" s="18">
        <f>D24</f>
        <v>934.8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0</v>
      </c>
      <c r="L23" s="18">
        <f>L24</f>
        <v>0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934.8</v>
      </c>
      <c r="S23" s="18">
        <f>S24</f>
        <v>0</v>
      </c>
      <c r="T23" s="18">
        <f>T24</f>
        <v>0</v>
      </c>
      <c r="U23" s="18">
        <f>U24</f>
        <v>934.8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2"/>
        <v>934.8</v>
      </c>
      <c r="D24" s="22">
        <f>H24+L24+Q24+U24</f>
        <v>934.8</v>
      </c>
      <c r="E24" s="22"/>
      <c r="F24" s="22"/>
      <c r="G24" s="22"/>
      <c r="H24" s="22">
        <f>E24+F24+G24</f>
        <v>0</v>
      </c>
      <c r="I24" s="22"/>
      <c r="J24" s="22"/>
      <c r="K24" s="22">
        <v>0</v>
      </c>
      <c r="L24" s="22">
        <f>I24+J24+K24</f>
        <v>0</v>
      </c>
      <c r="M24" s="22"/>
      <c r="N24" s="22"/>
      <c r="O24" s="22"/>
      <c r="P24" s="22"/>
      <c r="Q24" s="22">
        <f>M24+N24+O24</f>
        <v>0</v>
      </c>
      <c r="R24" s="22">
        <v>934.8</v>
      </c>
      <c r="S24" s="22"/>
      <c r="T24" s="22"/>
      <c r="U24" s="22">
        <f>R24+S24+T24</f>
        <v>934.8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2"/>
        <v>50543.100000000006</v>
      </c>
      <c r="D25" s="18">
        <f>D26</f>
        <v>50543.100000000006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7028.3</v>
      </c>
      <c r="O25" s="18">
        <f>O26</f>
        <v>3233.5</v>
      </c>
      <c r="P25" s="18">
        <f>P26</f>
        <v>0</v>
      </c>
      <c r="Q25" s="18">
        <f>Q26</f>
        <v>14624.6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2"/>
        <v>50543.100000000006</v>
      </c>
      <c r="D26" s="22">
        <f>H26+L26+Q26+U26</f>
        <v>50543.100000000006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7028.3</v>
      </c>
      <c r="O26" s="22">
        <v>3233.5</v>
      </c>
      <c r="P26" s="22"/>
      <c r="Q26" s="22">
        <f>M26+N26+O26</f>
        <v>14624.6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93.75" customHeight="1">
      <c r="A27" s="25" t="s">
        <v>67</v>
      </c>
      <c r="B27" s="21" t="s">
        <v>68</v>
      </c>
      <c r="C27" s="18">
        <f t="shared" si="12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2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C32+C33</f>
        <v>9707.5</v>
      </c>
      <c r="D31" s="18">
        <f>D32+D33</f>
        <v>9707.5</v>
      </c>
      <c r="E31" s="18">
        <f>E32+E33</f>
        <v>0</v>
      </c>
      <c r="F31" s="18">
        <f>F32+F33</f>
        <v>771.5</v>
      </c>
      <c r="G31" s="18">
        <f>G32+G33</f>
        <v>949.2</v>
      </c>
      <c r="H31" s="18">
        <f>H32+H33</f>
        <v>1720.7</v>
      </c>
      <c r="I31" s="18">
        <f>I32+I33</f>
        <v>2260</v>
      </c>
      <c r="J31" s="18">
        <f>J32+J33</f>
        <v>0</v>
      </c>
      <c r="K31" s="18">
        <f>K32+K33</f>
        <v>149.1</v>
      </c>
      <c r="L31" s="18">
        <f>L32+L33</f>
        <v>2409.1</v>
      </c>
      <c r="M31" s="18">
        <f>M32+M33</f>
        <v>2254.4</v>
      </c>
      <c r="N31" s="18">
        <f>N32+N33</f>
        <v>350</v>
      </c>
      <c r="O31" s="18">
        <f>O32+O33</f>
        <v>1622.3</v>
      </c>
      <c r="P31" s="18">
        <f>P32</f>
        <v>0</v>
      </c>
      <c r="Q31" s="18">
        <f>Q32+Q33</f>
        <v>4226.7</v>
      </c>
      <c r="R31" s="18">
        <f>R32+R33</f>
        <v>976</v>
      </c>
      <c r="S31" s="18">
        <f>S32+S33</f>
        <v>180</v>
      </c>
      <c r="T31" s="18">
        <f>T32+T33</f>
        <v>195</v>
      </c>
      <c r="U31" s="18">
        <f>U32+U33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3" ref="C32:C33">D32</f>
        <v>9357.5</v>
      </c>
      <c r="D32" s="22">
        <f aca="true" t="shared" si="14" ref="D32:D33">H32+L32+Q32+U32</f>
        <v>9357.5</v>
      </c>
      <c r="E32" s="22">
        <v>0</v>
      </c>
      <c r="F32" s="22">
        <v>771.5</v>
      </c>
      <c r="G32" s="22">
        <v>949.2</v>
      </c>
      <c r="H32" s="22">
        <f aca="true" t="shared" si="15" ref="H32:H33">E32+F32+G32</f>
        <v>1720.7</v>
      </c>
      <c r="I32" s="22">
        <v>2260</v>
      </c>
      <c r="J32" s="22">
        <v>0</v>
      </c>
      <c r="K32" s="22">
        <v>149.1</v>
      </c>
      <c r="L32" s="22">
        <f aca="true" t="shared" si="16" ref="L32:L33">I32+J32+K32</f>
        <v>2409.1</v>
      </c>
      <c r="M32" s="22">
        <v>2254.4</v>
      </c>
      <c r="N32" s="22">
        <v>0</v>
      </c>
      <c r="O32" s="22">
        <v>1622.3</v>
      </c>
      <c r="P32" s="22">
        <f>P35</f>
        <v>0</v>
      </c>
      <c r="Q32" s="22">
        <f aca="true" t="shared" si="17" ref="Q32:Q33">M32+N32+O32</f>
        <v>3876.7</v>
      </c>
      <c r="R32" s="22">
        <v>976</v>
      </c>
      <c r="S32" s="22">
        <v>180</v>
      </c>
      <c r="T32" s="22">
        <v>195</v>
      </c>
      <c r="U32" s="22">
        <f aca="true" t="shared" si="18" ref="U32:U33"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122</v>
      </c>
      <c r="B33" s="21"/>
      <c r="C33" s="22">
        <f t="shared" si="13"/>
        <v>350</v>
      </c>
      <c r="D33" s="22">
        <f t="shared" si="14"/>
        <v>350</v>
      </c>
      <c r="E33" s="22"/>
      <c r="F33" s="22"/>
      <c r="G33" s="22"/>
      <c r="H33" s="22">
        <f t="shared" si="15"/>
        <v>0</v>
      </c>
      <c r="I33" s="22"/>
      <c r="J33" s="22"/>
      <c r="K33" s="22"/>
      <c r="L33" s="22">
        <f t="shared" si="16"/>
        <v>0</v>
      </c>
      <c r="M33" s="22"/>
      <c r="N33" s="22">
        <v>350</v>
      </c>
      <c r="O33" s="22"/>
      <c r="P33" s="22"/>
      <c r="Q33" s="22">
        <f t="shared" si="17"/>
        <v>350</v>
      </c>
      <c r="R33" s="22"/>
      <c r="S33" s="22"/>
      <c r="T33" s="22"/>
      <c r="U33" s="22">
        <f t="shared" si="18"/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7.5" customHeight="1">
      <c r="A34" s="25" t="s">
        <v>71</v>
      </c>
      <c r="B34" s="21" t="s">
        <v>110</v>
      </c>
      <c r="C34" s="18">
        <f>C35</f>
        <v>109484.4</v>
      </c>
      <c r="D34" s="18">
        <f>D35</f>
        <v>109484.4</v>
      </c>
      <c r="E34" s="18">
        <f>E35</f>
        <v>2159.2</v>
      </c>
      <c r="F34" s="18">
        <f>F35</f>
        <v>5152.9</v>
      </c>
      <c r="G34" s="18">
        <f>G35</f>
        <v>4612</v>
      </c>
      <c r="H34" s="18">
        <f>H35</f>
        <v>11924.099999999999</v>
      </c>
      <c r="I34" s="18">
        <f>I35</f>
        <v>7289.1</v>
      </c>
      <c r="J34" s="18">
        <f>J35</f>
        <v>3998.8</v>
      </c>
      <c r="K34" s="18">
        <f>K35</f>
        <v>3629</v>
      </c>
      <c r="L34" s="18">
        <f>L35</f>
        <v>14916.900000000001</v>
      </c>
      <c r="M34" s="18">
        <f>M35</f>
        <v>39163.9</v>
      </c>
      <c r="N34" s="18">
        <f>N35</f>
        <v>4741.7</v>
      </c>
      <c r="O34" s="18">
        <f>O35</f>
        <v>24870.3</v>
      </c>
      <c r="P34" s="18">
        <f>P35</f>
        <v>0</v>
      </c>
      <c r="Q34" s="18">
        <f>Q35</f>
        <v>68775.9</v>
      </c>
      <c r="R34" s="18">
        <f>R35</f>
        <v>4413.5</v>
      </c>
      <c r="S34" s="18">
        <f>S35</f>
        <v>3929.5</v>
      </c>
      <c r="T34" s="18">
        <f>T35</f>
        <v>5524.5</v>
      </c>
      <c r="U34" s="18">
        <f>U35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9" customHeight="1">
      <c r="A35" s="25" t="s">
        <v>57</v>
      </c>
      <c r="B35" s="21"/>
      <c r="C35" s="22">
        <f>D35</f>
        <v>109484.4</v>
      </c>
      <c r="D35" s="22">
        <f>H35+L35+Q35+U35</f>
        <v>109484.4</v>
      </c>
      <c r="E35" s="22">
        <v>2159.2</v>
      </c>
      <c r="F35" s="22">
        <v>5152.9</v>
      </c>
      <c r="G35" s="22">
        <v>4612</v>
      </c>
      <c r="H35" s="22">
        <f>E35+F35+G35</f>
        <v>11924.099999999999</v>
      </c>
      <c r="I35" s="22">
        <v>7289.1</v>
      </c>
      <c r="J35" s="22">
        <v>3998.8</v>
      </c>
      <c r="K35" s="22">
        <v>3629</v>
      </c>
      <c r="L35" s="22">
        <f>I35+J35+K35</f>
        <v>14916.900000000001</v>
      </c>
      <c r="M35" s="22">
        <v>39163.9</v>
      </c>
      <c r="N35" s="22">
        <v>4741.7</v>
      </c>
      <c r="O35" s="22">
        <v>24870.3</v>
      </c>
      <c r="P35" s="22"/>
      <c r="Q35" s="22">
        <f>M35+N35+O35</f>
        <v>68775.9</v>
      </c>
      <c r="R35" s="22">
        <v>4413.5</v>
      </c>
      <c r="S35" s="22">
        <v>3929.5</v>
      </c>
      <c r="T35" s="22">
        <v>5524.5</v>
      </c>
      <c r="U35" s="22">
        <f>R35+S35+T35</f>
        <v>13867.5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1.25" customHeight="1">
      <c r="A36" s="28" t="s">
        <v>73</v>
      </c>
      <c r="B36" s="16" t="s">
        <v>74</v>
      </c>
      <c r="C36" s="18">
        <v>0</v>
      </c>
      <c r="D36" s="18">
        <f>D13-D21</f>
        <v>-4000</v>
      </c>
      <c r="E36" s="18">
        <f>E13-E21</f>
        <v>-1491.5999999999995</v>
      </c>
      <c r="F36" s="18">
        <f>F13-F21</f>
        <v>-256.7999999999993</v>
      </c>
      <c r="G36" s="18">
        <f>G13-G21</f>
        <v>1638.9999999999982</v>
      </c>
      <c r="H36" s="18">
        <f>H13-H21</f>
        <v>-109.40000000000146</v>
      </c>
      <c r="I36" s="18">
        <f>I13-I21</f>
        <v>-4941</v>
      </c>
      <c r="J36" s="18">
        <f>J13-J21</f>
        <v>-1312.5000000000005</v>
      </c>
      <c r="K36" s="18">
        <f>K13-K21</f>
        <v>-1257.1000000000004</v>
      </c>
      <c r="L36" s="18">
        <f>L13-L21</f>
        <v>-7510.5999999999985</v>
      </c>
      <c r="M36" s="18">
        <f>M13-M21</f>
        <v>-31075.200000000004</v>
      </c>
      <c r="N36" s="18">
        <f>N13-N21</f>
        <v>155.70000000000073</v>
      </c>
      <c r="O36" s="18">
        <f>O13-O21</f>
        <v>28650.300000000003</v>
      </c>
      <c r="P36" s="18">
        <f>P13-P21</f>
        <v>0</v>
      </c>
      <c r="Q36" s="18">
        <f>Q13-Q21</f>
        <v>-2269.199999999997</v>
      </c>
      <c r="R36" s="18">
        <f>R13-R21</f>
        <v>2275.2000000000007</v>
      </c>
      <c r="S36" s="18">
        <f>S13-S21</f>
        <v>4197</v>
      </c>
      <c r="T36" s="18">
        <f>T13-T21</f>
        <v>-583</v>
      </c>
      <c r="U36" s="18">
        <f>U13-U21</f>
        <v>5889.199999999997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57" customHeight="1">
      <c r="A37" s="28" t="s">
        <v>75</v>
      </c>
      <c r="B37" s="16" t="s">
        <v>76</v>
      </c>
      <c r="C37" s="22">
        <v>0</v>
      </c>
      <c r="D37" s="18">
        <f>-D36</f>
        <v>4000</v>
      </c>
      <c r="E37" s="18">
        <f>-E36</f>
        <v>1491.5999999999995</v>
      </c>
      <c r="F37" s="18">
        <f>-F36</f>
        <v>256.7999999999993</v>
      </c>
      <c r="G37" s="18">
        <f>-G36</f>
        <v>-1638.9999999999982</v>
      </c>
      <c r="H37" s="18">
        <f>-H36</f>
        <v>109.40000000000146</v>
      </c>
      <c r="I37" s="18">
        <f>-I36</f>
        <v>4941</v>
      </c>
      <c r="J37" s="18">
        <f>-J36</f>
        <v>1312.5000000000005</v>
      </c>
      <c r="K37" s="18">
        <f>-K36</f>
        <v>1257.1000000000004</v>
      </c>
      <c r="L37" s="18">
        <f>-L36</f>
        <v>7510.5999999999985</v>
      </c>
      <c r="M37" s="18">
        <f>-M36</f>
        <v>31075.200000000004</v>
      </c>
      <c r="N37" s="18">
        <f>-N36</f>
        <v>-155.70000000000073</v>
      </c>
      <c r="O37" s="18">
        <f>-O36</f>
        <v>-28650.300000000003</v>
      </c>
      <c r="P37" s="18">
        <f>-P36</f>
        <v>0</v>
      </c>
      <c r="Q37" s="18">
        <f>-Q36</f>
        <v>2269.199999999997</v>
      </c>
      <c r="R37" s="18">
        <f>-R36</f>
        <v>-2275.2000000000007</v>
      </c>
      <c r="S37" s="18">
        <f>-S36</f>
        <v>-4197</v>
      </c>
      <c r="T37" s="18">
        <f>-T36</f>
        <v>583</v>
      </c>
      <c r="U37" s="18">
        <f>-U36</f>
        <v>-5889.199999999997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33.75" customHeight="1">
      <c r="A38" s="25" t="s">
        <v>57</v>
      </c>
      <c r="B38" s="16"/>
      <c r="C38" s="22">
        <v>-24526.3</v>
      </c>
      <c r="D38" s="22">
        <f>-(D16+D19-(D24+D26+D28+D30+D35))</f>
        <v>136844.09999999998</v>
      </c>
      <c r="E38" s="22">
        <f>-(E16+E19-(E24+E26+E28+E30+E35))</f>
        <v>6001.799999999999</v>
      </c>
      <c r="F38" s="22">
        <f>-(F16+F19-(F24+F26+F28+F30+F35))</f>
        <v>7389.599999999999</v>
      </c>
      <c r="G38" s="22">
        <f>-(G16+G19-(G24+G26+G28+G30+G35))</f>
        <v>6334.6</v>
      </c>
      <c r="H38" s="22">
        <f>-(H16+H19-(H24+H26+H28+H30+H35))</f>
        <v>19726</v>
      </c>
      <c r="I38" s="22">
        <f>-(I16+I19-(I24+I26+I28+I30+I35))</f>
        <v>11686.6</v>
      </c>
      <c r="J38" s="22">
        <f>-(J16+J19-(J24+J26+J28+J30+J35))</f>
        <v>4230.200000000001</v>
      </c>
      <c r="K38" s="22">
        <f>-(K16+K19-(K24+K26+K28+K30+K35+K32))</f>
        <v>7670.3</v>
      </c>
      <c r="L38" s="22">
        <f>-(L16+L19-(L24+L26+L28+L30+L35))</f>
        <v>23438</v>
      </c>
      <c r="M38" s="22">
        <f>-(M16+M19-(M24+M26+M28+M30+M35))</f>
        <v>41257.100000000006</v>
      </c>
      <c r="N38" s="22">
        <f>-(N16+N19-(N24+N26+N28+N30+N35))</f>
        <v>10277.9</v>
      </c>
      <c r="O38" s="22">
        <f>-(O16+O19-(O24+O26+O28+O30+O35))</f>
        <v>22699.3</v>
      </c>
      <c r="P38" s="22">
        <f>-(P16+P19-(P24+P26+P28+P30+P35))</f>
        <v>0</v>
      </c>
      <c r="Q38" s="22">
        <f>-(Q16+Q19-(Q24+Q26+Q28+Q30+Q35))</f>
        <v>74234.3</v>
      </c>
      <c r="R38" s="22">
        <f>-(R16+R19-(R24+R26+R28+R30+R35))</f>
        <v>7150.799999999999</v>
      </c>
      <c r="S38" s="22">
        <f>-(S16+S19-(S24+S26+S28+S30+S35))</f>
        <v>5314</v>
      </c>
      <c r="T38" s="22">
        <f>-(T16+T19-(T24+T26+T28+T30+T35))</f>
        <v>6981.000000000001</v>
      </c>
      <c r="U38" s="22">
        <f>-(U16+U19-(U24+U26+U28+U30+U35))</f>
        <v>19445.8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8" customHeight="1">
      <c r="A39" s="25" t="s">
        <v>58</v>
      </c>
      <c r="B39" s="16"/>
      <c r="C39" s="22">
        <f>D39</f>
        <v>-142551.6</v>
      </c>
      <c r="D39" s="22">
        <f>-(D17+D20-(0))</f>
        <v>-142551.6</v>
      </c>
      <c r="E39" s="22">
        <f>-(E17+E20-(0))</f>
        <v>-4510.2</v>
      </c>
      <c r="F39" s="22">
        <f>-(F17+F20-(0))</f>
        <v>-7904.3</v>
      </c>
      <c r="G39" s="22">
        <f>-(G17+G20-(0))</f>
        <v>-8922.8</v>
      </c>
      <c r="H39" s="22">
        <f>-(H17+H20-(0))</f>
        <v>-21337.3</v>
      </c>
      <c r="I39" s="22">
        <f>-(I17+I20-(0))</f>
        <v>-9005.6</v>
      </c>
      <c r="J39" s="22">
        <f>-(J17+J20-(0))</f>
        <v>-2917.7</v>
      </c>
      <c r="K39" s="22">
        <f>-(K17+K20-(0))</f>
        <v>-6413.2</v>
      </c>
      <c r="L39" s="22">
        <f>-(L17+L20-(0))</f>
        <v>-18336.5</v>
      </c>
      <c r="M39" s="22">
        <f>-(M17+M20-(0))</f>
        <v>-12436.3</v>
      </c>
      <c r="N39" s="22">
        <f>-(N17+N20-(0))</f>
        <v>-10783.6</v>
      </c>
      <c r="O39" s="22">
        <f>-(O17+O20-(0))</f>
        <v>-52971.9</v>
      </c>
      <c r="P39" s="22">
        <f>-(P17+P20-(0))</f>
        <v>0</v>
      </c>
      <c r="Q39" s="22">
        <f>-(Q17+Q20-(0))</f>
        <v>-76191.8</v>
      </c>
      <c r="R39" s="22">
        <f>-(R17+R20-(0))</f>
        <v>-10402</v>
      </c>
      <c r="S39" s="22">
        <f>-(S17+S20-(0))</f>
        <v>-9691</v>
      </c>
      <c r="T39" s="22">
        <f>-(T17+T20-(0))</f>
        <v>-6593</v>
      </c>
      <c r="U39" s="22">
        <f>-(U17+U20-(0))</f>
        <v>-26686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74.25" customHeight="1">
      <c r="A40" s="28" t="s">
        <v>77</v>
      </c>
      <c r="B40" s="16" t="s">
        <v>78</v>
      </c>
      <c r="C40" s="18">
        <f>-C13</f>
        <v>-167064.8</v>
      </c>
      <c r="D40" s="18">
        <f>-D13</f>
        <v>-167064.8</v>
      </c>
      <c r="E40" s="18">
        <f>-E13</f>
        <v>-4589.2</v>
      </c>
      <c r="F40" s="18">
        <f>-F13</f>
        <v>-10333.5</v>
      </c>
      <c r="G40" s="18">
        <f>-G13</f>
        <v>-12094.9</v>
      </c>
      <c r="H40" s="18">
        <f>-H13</f>
        <v>-27017.6</v>
      </c>
      <c r="I40" s="18">
        <f>-I13</f>
        <v>-10250.5</v>
      </c>
      <c r="J40" s="18">
        <f>-J13</f>
        <v>-3333.1</v>
      </c>
      <c r="K40" s="18">
        <f>-K13-2000</f>
        <v>-10075.4</v>
      </c>
      <c r="L40" s="18">
        <f>-L13</f>
        <v>-21659</v>
      </c>
      <c r="M40" s="18">
        <f>-M13</f>
        <v>-14705.900000000001</v>
      </c>
      <c r="N40" s="18">
        <f>-N13</f>
        <v>-12275.7</v>
      </c>
      <c r="O40" s="18">
        <f>-O13</f>
        <v>-58376.4</v>
      </c>
      <c r="P40" s="18">
        <f>-P13</f>
        <v>0</v>
      </c>
      <c r="Q40" s="18">
        <f>-Q13</f>
        <v>-85358</v>
      </c>
      <c r="R40" s="18">
        <f>-R13</f>
        <v>-12310</v>
      </c>
      <c r="S40" s="18">
        <f>-S13</f>
        <v>-11870</v>
      </c>
      <c r="T40" s="18">
        <f>-T13</f>
        <v>-8850.2</v>
      </c>
      <c r="U40" s="18">
        <f>-U13</f>
        <v>-33030.2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23.25" customHeight="1">
      <c r="A41" s="20" t="s">
        <v>54</v>
      </c>
      <c r="B41" s="16"/>
      <c r="C41" s="22"/>
      <c r="D41" s="18"/>
      <c r="E41" s="22"/>
      <c r="F41" s="22"/>
      <c r="G41" s="22"/>
      <c r="H41" s="18"/>
      <c r="I41" s="22"/>
      <c r="J41" s="22"/>
      <c r="K41" s="22"/>
      <c r="L41" s="18"/>
      <c r="M41" s="22"/>
      <c r="N41" s="22"/>
      <c r="O41" s="22"/>
      <c r="P41" s="22"/>
      <c r="Q41" s="18"/>
      <c r="R41" s="22"/>
      <c r="S41" s="22"/>
      <c r="T41" s="22"/>
      <c r="U41" s="18"/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61.5" customHeight="1">
      <c r="A42" s="25" t="s">
        <v>58</v>
      </c>
      <c r="B42" s="16"/>
      <c r="C42" s="22">
        <f aca="true" t="shared" si="19" ref="C42:C46">D42</f>
        <v>-142551.6</v>
      </c>
      <c r="D42" s="22">
        <f>-(D17+D20)</f>
        <v>-142551.6</v>
      </c>
      <c r="E42" s="22">
        <f>-(E17+E20)</f>
        <v>-4510.2</v>
      </c>
      <c r="F42" s="22">
        <f>-(F17+F20)</f>
        <v>-7904.3</v>
      </c>
      <c r="G42" s="22">
        <f>-(G17+G20)</f>
        <v>-8922.8</v>
      </c>
      <c r="H42" s="22">
        <f>-(H17+H20)</f>
        <v>-21337.3</v>
      </c>
      <c r="I42" s="22">
        <f>-(I17+I20)</f>
        <v>-9005.6</v>
      </c>
      <c r="J42" s="22">
        <f>-(J17+J20)</f>
        <v>-2917.7</v>
      </c>
      <c r="K42" s="22">
        <f>-(K17+K20)-2000</f>
        <v>-8413.2</v>
      </c>
      <c r="L42" s="22">
        <f>-(L17+L20)</f>
        <v>-18336.5</v>
      </c>
      <c r="M42" s="22">
        <f>-(M17+M20)</f>
        <v>-12436.3</v>
      </c>
      <c r="N42" s="22">
        <f>-(N17+N20)</f>
        <v>-10783.6</v>
      </c>
      <c r="O42" s="22">
        <f>-(O17+O20)</f>
        <v>-52971.9</v>
      </c>
      <c r="P42" s="22">
        <f>-(P17+P19)</f>
        <v>0</v>
      </c>
      <c r="Q42" s="22">
        <f>-(Q17+Q20)</f>
        <v>-76191.8</v>
      </c>
      <c r="R42" s="22">
        <f>-(R17+R20)</f>
        <v>-10402</v>
      </c>
      <c r="S42" s="22">
        <f>-(S17+S20)</f>
        <v>-9691</v>
      </c>
      <c r="T42" s="22">
        <f>-(T17+T20)</f>
        <v>-6593</v>
      </c>
      <c r="U42" s="22">
        <f>-(U17+U20)</f>
        <v>-26686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42" customHeight="1">
      <c r="A43" s="25" t="s">
        <v>57</v>
      </c>
      <c r="B43" s="16"/>
      <c r="C43" s="22">
        <f t="shared" si="19"/>
        <v>-24513.2</v>
      </c>
      <c r="D43" s="22">
        <f>-(D16+D19)</f>
        <v>-24513.2</v>
      </c>
      <c r="E43" s="22">
        <f>-(E16+E19)</f>
        <v>-79</v>
      </c>
      <c r="F43" s="22">
        <f>-(F16+F19)</f>
        <v>-2429.2</v>
      </c>
      <c r="G43" s="22">
        <f>-(G16+G19)</f>
        <v>-3172.1</v>
      </c>
      <c r="H43" s="22">
        <f>-(H16+H19)</f>
        <v>-5680.299999999999</v>
      </c>
      <c r="I43" s="22">
        <f>-(I16+I19)</f>
        <v>-1244.9</v>
      </c>
      <c r="J43" s="22">
        <f>-(J16+J19)</f>
        <v>-415.4</v>
      </c>
      <c r="K43" s="22">
        <f>-(K16+K19)</f>
        <v>-1662.2</v>
      </c>
      <c r="L43" s="22">
        <f>-(L16+L19)</f>
        <v>-3322.5</v>
      </c>
      <c r="M43" s="22">
        <f>-(M16+M19)</f>
        <v>-2269.6</v>
      </c>
      <c r="N43" s="22">
        <f>-(N16+N19)</f>
        <v>-1492.1</v>
      </c>
      <c r="O43" s="22">
        <f>-(O16+O19)</f>
        <v>-5404.5</v>
      </c>
      <c r="P43" s="22">
        <f>-(P16+P20)</f>
        <v>0</v>
      </c>
      <c r="Q43" s="22">
        <f>-(Q16+Q19)</f>
        <v>-9166.2</v>
      </c>
      <c r="R43" s="22">
        <f>-(R16+R19)</f>
        <v>-1908</v>
      </c>
      <c r="S43" s="22">
        <f>-(S16+S19)</f>
        <v>-2179</v>
      </c>
      <c r="T43" s="22">
        <f>-(T16+T19)</f>
        <v>-2257.2</v>
      </c>
      <c r="U43" s="22">
        <f>-(U16+U19)</f>
        <v>-6344.2</v>
      </c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9" customHeight="1">
      <c r="A44" s="25" t="s">
        <v>79</v>
      </c>
      <c r="B44" s="21" t="s">
        <v>80</v>
      </c>
      <c r="C44" s="22">
        <f t="shared" si="19"/>
        <v>0</v>
      </c>
      <c r="D44" s="18"/>
      <c r="E44" s="22"/>
      <c r="F44" s="22"/>
      <c r="G44" s="22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83.25" customHeight="1">
      <c r="A45" s="25" t="s">
        <v>81</v>
      </c>
      <c r="B45" s="21" t="s">
        <v>82</v>
      </c>
      <c r="C45" s="22">
        <f t="shared" si="19"/>
        <v>0</v>
      </c>
      <c r="D45" s="18"/>
      <c r="E45" s="27"/>
      <c r="F45" s="27"/>
      <c r="G45" s="27"/>
      <c r="H45" s="18"/>
      <c r="I45" s="22"/>
      <c r="J45" s="22"/>
      <c r="K45" s="22"/>
      <c r="L45" s="18"/>
      <c r="M45" s="22"/>
      <c r="N45" s="22"/>
      <c r="O45" s="22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36.75" customHeight="1">
      <c r="A46" s="30" t="s">
        <v>83</v>
      </c>
      <c r="B46" s="21" t="s">
        <v>84</v>
      </c>
      <c r="C46" s="22">
        <f t="shared" si="19"/>
        <v>0</v>
      </c>
      <c r="D46" s="18"/>
      <c r="E46" s="22"/>
      <c r="F46" s="31"/>
      <c r="G46" s="31"/>
      <c r="H46" s="18"/>
      <c r="I46" s="31"/>
      <c r="J46" s="31"/>
      <c r="K46" s="31"/>
      <c r="L46" s="18"/>
      <c r="M46" s="31"/>
      <c r="N46" s="31"/>
      <c r="O46" s="31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99.75" customHeight="1">
      <c r="A47" s="28" t="s">
        <v>85</v>
      </c>
      <c r="B47" s="16" t="s">
        <v>86</v>
      </c>
      <c r="C47" s="22">
        <f>C48+C49</f>
        <v>171064.8</v>
      </c>
      <c r="D47" s="22">
        <f>D48+D49</f>
        <v>171064.8</v>
      </c>
      <c r="E47" s="22">
        <f>E48+E49</f>
        <v>6080.799999999999</v>
      </c>
      <c r="F47" s="22">
        <f>F48+F49</f>
        <v>10590.3</v>
      </c>
      <c r="G47" s="22">
        <f>G48+G49</f>
        <v>10455.900000000001</v>
      </c>
      <c r="H47" s="22">
        <f>H48+H49</f>
        <v>27127</v>
      </c>
      <c r="I47" s="22">
        <f>I48+I49</f>
        <v>15191.5</v>
      </c>
      <c r="J47" s="22">
        <f>J48+J49</f>
        <v>4645.6</v>
      </c>
      <c r="K47" s="22">
        <f>K48+K49</f>
        <v>9332.5</v>
      </c>
      <c r="L47" s="22">
        <f>L48+L49</f>
        <v>29169.6</v>
      </c>
      <c r="M47" s="22">
        <f>M48+M49</f>
        <v>45781.100000000006</v>
      </c>
      <c r="N47" s="22">
        <f>N48+N49</f>
        <v>12120</v>
      </c>
      <c r="O47" s="22">
        <f>O48+O49</f>
        <v>29726.1</v>
      </c>
      <c r="P47" s="18">
        <f>P48</f>
        <v>0</v>
      </c>
      <c r="Q47" s="22">
        <f>Q48+Q49</f>
        <v>87627.2</v>
      </c>
      <c r="R47" s="22">
        <f>R48+R49</f>
        <v>10034.8</v>
      </c>
      <c r="S47" s="22">
        <f>S48+S49</f>
        <v>7673</v>
      </c>
      <c r="T47" s="22">
        <f>T48+T49</f>
        <v>9433.2</v>
      </c>
      <c r="U47" s="22">
        <f>U48+U49</f>
        <v>27141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25" t="s">
        <v>57</v>
      </c>
      <c r="B48" s="16"/>
      <c r="C48" s="22">
        <f aca="true" t="shared" si="20" ref="C48:C49">D48</f>
        <v>170714.8</v>
      </c>
      <c r="D48" s="22">
        <f>D24+D26+D28+D30+D35+D32</f>
        <v>170714.8</v>
      </c>
      <c r="E48" s="22">
        <f>E24+E26+E28+E30+E35+E32</f>
        <v>6080.799999999999</v>
      </c>
      <c r="F48" s="22">
        <f>F24+F26+F28+F30+F35+F32</f>
        <v>10590.3</v>
      </c>
      <c r="G48" s="22">
        <f>G24+G26+G28+G30+G35+G32</f>
        <v>10455.900000000001</v>
      </c>
      <c r="H48" s="22">
        <f>H24+H26+H28+H30+H35+H32</f>
        <v>27127</v>
      </c>
      <c r="I48" s="22">
        <f>I24+I26+I28+I30+I35+I32</f>
        <v>15191.5</v>
      </c>
      <c r="J48" s="22">
        <f>J24+J26+J28+J30+J35+J32</f>
        <v>4645.6</v>
      </c>
      <c r="K48" s="22">
        <f>K24+K26+K28+K30+K35+K32</f>
        <v>9332.5</v>
      </c>
      <c r="L48" s="22">
        <f>L24+L26+L28+L30+L35+L32</f>
        <v>29169.6</v>
      </c>
      <c r="M48" s="22">
        <f>M24+M26+M28+M30+M35+M32</f>
        <v>45781.100000000006</v>
      </c>
      <c r="N48" s="22">
        <f>N24+N26+N28+N30+N35+N32</f>
        <v>11770</v>
      </c>
      <c r="O48" s="22">
        <f>O24+O26+O28+O30+O35+O32</f>
        <v>29726.1</v>
      </c>
      <c r="P48" s="22">
        <f>P24+P26+P28+P30+P35+P32</f>
        <v>0</v>
      </c>
      <c r="Q48" s="22">
        <f>Q24+Q26+Q28+Q30+Q35+Q32</f>
        <v>87277.2</v>
      </c>
      <c r="R48" s="22">
        <f>R24+R26+R28+R30+R35+R32</f>
        <v>10034.8</v>
      </c>
      <c r="S48" s="22">
        <f>S24+S26+S28+S30+S35+S32</f>
        <v>7673</v>
      </c>
      <c r="T48" s="22">
        <f>T24+T26+T28+T30+T35+T32</f>
        <v>9433.2</v>
      </c>
      <c r="U48" s="22">
        <f>U24+U26+U28+U30+U35+U32</f>
        <v>27141</v>
      </c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36.75" customHeight="1">
      <c r="A49" s="25" t="s">
        <v>122</v>
      </c>
      <c r="B49" s="16"/>
      <c r="C49" s="22">
        <f t="shared" si="20"/>
        <v>350</v>
      </c>
      <c r="D49" s="22">
        <f>D33</f>
        <v>350</v>
      </c>
      <c r="E49" s="22">
        <f>E33</f>
        <v>0</v>
      </c>
      <c r="F49" s="22">
        <f>F33</f>
        <v>0</v>
      </c>
      <c r="G49" s="22">
        <f>G33</f>
        <v>0</v>
      </c>
      <c r="H49" s="22">
        <f>H33</f>
        <v>0</v>
      </c>
      <c r="I49" s="22">
        <f>I33</f>
        <v>0</v>
      </c>
      <c r="J49" s="22">
        <f>J33</f>
        <v>0</v>
      </c>
      <c r="K49" s="22">
        <f>K33</f>
        <v>0</v>
      </c>
      <c r="L49" s="22">
        <f>L33</f>
        <v>0</v>
      </c>
      <c r="M49" s="22">
        <f>M33</f>
        <v>0</v>
      </c>
      <c r="N49" s="22">
        <f>N33</f>
        <v>350</v>
      </c>
      <c r="O49" s="22">
        <f>O33</f>
        <v>0</v>
      </c>
      <c r="P49" s="22"/>
      <c r="Q49" s="22">
        <f>Q33</f>
        <v>350</v>
      </c>
      <c r="R49" s="22">
        <f>R33</f>
        <v>0</v>
      </c>
      <c r="S49" s="22">
        <f>S33</f>
        <v>0</v>
      </c>
      <c r="T49" s="22">
        <f>T33</f>
        <v>0</v>
      </c>
      <c r="U49" s="22">
        <f>U33</f>
        <v>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2.5" customHeight="1">
      <c r="A50" s="20" t="s">
        <v>54</v>
      </c>
      <c r="B50" s="16"/>
      <c r="C50" s="22"/>
      <c r="D50" s="18"/>
      <c r="E50" s="27"/>
      <c r="F50" s="27"/>
      <c r="G50" s="27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67.5" customHeight="1">
      <c r="A51" s="20" t="s">
        <v>87</v>
      </c>
      <c r="B51" s="21" t="s">
        <v>88</v>
      </c>
      <c r="C51" s="22">
        <f aca="true" t="shared" si="21" ref="C51:C52">D51</f>
        <v>600</v>
      </c>
      <c r="D51" s="18">
        <f>H51+L51+Q51+U51</f>
        <v>600</v>
      </c>
      <c r="E51" s="27"/>
      <c r="F51" s="27"/>
      <c r="G51" s="27"/>
      <c r="H51" s="18">
        <f>E51+F51+G51</f>
        <v>0</v>
      </c>
      <c r="I51" s="22"/>
      <c r="J51" s="22"/>
      <c r="K51" s="22"/>
      <c r="L51" s="18">
        <f>I51+K51+J51</f>
        <v>0</v>
      </c>
      <c r="M51" s="22"/>
      <c r="N51" s="22"/>
      <c r="O51" s="22"/>
      <c r="P51" s="22"/>
      <c r="Q51" s="18">
        <f>M51+N51+O51</f>
        <v>0</v>
      </c>
      <c r="R51" s="22"/>
      <c r="S51" s="22">
        <v>600</v>
      </c>
      <c r="T51" s="22"/>
      <c r="U51" s="18">
        <f>R51+S51+T51</f>
        <v>600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42" customHeight="1">
      <c r="A52" s="25" t="s">
        <v>89</v>
      </c>
      <c r="B52" s="21" t="s">
        <v>90</v>
      </c>
      <c r="C52" s="22">
        <f t="shared" si="21"/>
        <v>0</v>
      </c>
      <c r="D52" s="18"/>
      <c r="E52" s="22"/>
      <c r="F52" s="22"/>
      <c r="G52" s="22"/>
      <c r="H52" s="18"/>
      <c r="I52" s="22"/>
      <c r="J52" s="22"/>
      <c r="K52" s="22"/>
      <c r="L52" s="18"/>
      <c r="M52" s="22"/>
      <c r="N52" s="22"/>
      <c r="O52" s="22"/>
      <c r="P52" s="22"/>
      <c r="Q52" s="18"/>
      <c r="R52" s="22"/>
      <c r="S52" s="22"/>
      <c r="T52" s="22"/>
      <c r="U52" s="18"/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42.5" customHeight="1">
      <c r="A53" s="15" t="s">
        <v>91</v>
      </c>
      <c r="B53" s="16" t="s">
        <v>92</v>
      </c>
      <c r="C53" s="22">
        <f>-C36</f>
        <v>0</v>
      </c>
      <c r="D53" s="22">
        <f>-D36</f>
        <v>4000</v>
      </c>
      <c r="E53" s="22">
        <f>-E36</f>
        <v>1491.5999999999995</v>
      </c>
      <c r="F53" s="22">
        <f>-F36</f>
        <v>256.7999999999993</v>
      </c>
      <c r="G53" s="22">
        <f>-G36</f>
        <v>-1638.9999999999982</v>
      </c>
      <c r="H53" s="22">
        <f>-H36</f>
        <v>109.40000000000146</v>
      </c>
      <c r="I53" s="22">
        <f>-I36</f>
        <v>4941</v>
      </c>
      <c r="J53" s="22">
        <f>-J36</f>
        <v>1312.5000000000005</v>
      </c>
      <c r="K53" s="22">
        <f>-K36</f>
        <v>1257.1000000000004</v>
      </c>
      <c r="L53" s="22">
        <f>-L36</f>
        <v>7510.5999999999985</v>
      </c>
      <c r="M53" s="22">
        <f>-M36</f>
        <v>31075.200000000004</v>
      </c>
      <c r="N53" s="22">
        <f>-N36</f>
        <v>-155.70000000000073</v>
      </c>
      <c r="O53" s="22">
        <f>-O36</f>
        <v>-28650.300000000003</v>
      </c>
      <c r="P53" s="22">
        <f>-P36</f>
        <v>0</v>
      </c>
      <c r="Q53" s="22">
        <f>-Q36</f>
        <v>2269.199999999997</v>
      </c>
      <c r="R53" s="22">
        <f>-R36</f>
        <v>-2275.2000000000007</v>
      </c>
      <c r="S53" s="22">
        <f>-S36</f>
        <v>-4197</v>
      </c>
      <c r="T53" s="22">
        <f>-T36</f>
        <v>583</v>
      </c>
      <c r="U53" s="22">
        <f>-U36</f>
        <v>-5889.199999999997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0.5" customHeight="1">
      <c r="A54" s="32" t="s">
        <v>93</v>
      </c>
      <c r="B54" s="16" t="s">
        <v>94</v>
      </c>
      <c r="C54" s="22">
        <v>600</v>
      </c>
      <c r="D54" s="18">
        <v>600</v>
      </c>
      <c r="E54" s="22">
        <v>10200</v>
      </c>
      <c r="F54" s="22">
        <f>E55</f>
        <v>8708</v>
      </c>
      <c r="G54" s="22">
        <f>F55</f>
        <v>8451.2</v>
      </c>
      <c r="H54" s="22">
        <f>E54</f>
        <v>10200</v>
      </c>
      <c r="I54" s="22">
        <f>G55</f>
        <v>10090.199999999997</v>
      </c>
      <c r="J54" s="22">
        <f>I55</f>
        <v>5149.199999999997</v>
      </c>
      <c r="K54" s="22">
        <f>J55</f>
        <v>3836.699999999997</v>
      </c>
      <c r="L54" s="22">
        <f>I54</f>
        <v>10090.199999999997</v>
      </c>
      <c r="M54" s="22">
        <f>K55</f>
        <v>2579.5999999999967</v>
      </c>
      <c r="N54" s="22">
        <f>M55</f>
        <v>-28495.600000000006</v>
      </c>
      <c r="O54" s="22">
        <f>N55</f>
        <v>-28339.900000000005</v>
      </c>
      <c r="P54" s="22">
        <f>O55</f>
        <v>310.3999999999978</v>
      </c>
      <c r="Q54" s="22">
        <f>M54</f>
        <v>2579.5999999999967</v>
      </c>
      <c r="R54" s="22">
        <f>O55</f>
        <v>310.3999999999978</v>
      </c>
      <c r="S54" s="22">
        <f>R55</f>
        <v>2585.5999999999985</v>
      </c>
      <c r="T54" s="22">
        <f>S55</f>
        <v>6182.5999999999985</v>
      </c>
      <c r="U54" s="22">
        <f>R54</f>
        <v>310.3999999999978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1.25" customHeight="1">
      <c r="A55" s="32" t="s">
        <v>95</v>
      </c>
      <c r="B55" s="16" t="s">
        <v>96</v>
      </c>
      <c r="C55" s="18"/>
      <c r="D55" s="18">
        <v>0</v>
      </c>
      <c r="E55" s="18">
        <v>8708</v>
      </c>
      <c r="F55" s="18">
        <v>8451.2</v>
      </c>
      <c r="G55" s="18">
        <f>G54+G13-G21-G51</f>
        <v>10090.199999999997</v>
      </c>
      <c r="H55" s="18">
        <f>H54+H13-H21-H51</f>
        <v>10090.599999999999</v>
      </c>
      <c r="I55" s="18">
        <f>I54+I13-I21-I51</f>
        <v>5149.199999999997</v>
      </c>
      <c r="J55" s="18">
        <f>J54+J13-J21-J51</f>
        <v>3836.699999999997</v>
      </c>
      <c r="K55" s="18">
        <f>K54+K13-K21-K51</f>
        <v>2579.5999999999967</v>
      </c>
      <c r="L55" s="18">
        <f>L54+L13-L21-L51</f>
        <v>2579.5999999999985</v>
      </c>
      <c r="M55" s="18">
        <f>M54+M13-M21-M51</f>
        <v>-28495.600000000006</v>
      </c>
      <c r="N55" s="18">
        <f>N54+N13-N21-N51</f>
        <v>-28339.900000000005</v>
      </c>
      <c r="O55" s="18">
        <f>O54+O13-O21-O51</f>
        <v>310.3999999999978</v>
      </c>
      <c r="P55" s="18">
        <f>P54+P13-P21-P51</f>
        <v>310.3999999999978</v>
      </c>
      <c r="Q55" s="18">
        <f>Q54+Q13-Q21-Q51</f>
        <v>310.3999999999942</v>
      </c>
      <c r="R55" s="18">
        <f>R54+R13-R21-R51</f>
        <v>2585.5999999999985</v>
      </c>
      <c r="S55" s="18">
        <f>S54+S13-S21-S51</f>
        <v>6182.5999999999985</v>
      </c>
      <c r="T55" s="18">
        <f>T54+T13-T21-T51</f>
        <v>5599.5999999999985</v>
      </c>
      <c r="U55" s="18">
        <f>U54+U13-U21-U51</f>
        <v>5599.599999999991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71.75" customHeight="1">
      <c r="A56" s="32" t="s">
        <v>97</v>
      </c>
      <c r="B56" s="16" t="s">
        <v>98</v>
      </c>
      <c r="C56" s="22"/>
      <c r="D56" s="22">
        <f>D54-D55</f>
        <v>600</v>
      </c>
      <c r="E56" s="22">
        <f>E54-E55</f>
        <v>1492</v>
      </c>
      <c r="F56" s="22">
        <f>F54-F55</f>
        <v>256.7999999999993</v>
      </c>
      <c r="G56" s="22">
        <f>G54-G55</f>
        <v>-1638.9999999999964</v>
      </c>
      <c r="H56" s="22">
        <f>H54-H55</f>
        <v>109.40000000000146</v>
      </c>
      <c r="I56" s="22">
        <f>I54-I55</f>
        <v>4941</v>
      </c>
      <c r="J56" s="22">
        <f>J54-J55</f>
        <v>1312.5</v>
      </c>
      <c r="K56" s="22">
        <f>K54-K55</f>
        <v>1257.1000000000004</v>
      </c>
      <c r="L56" s="22">
        <f>L54-L55</f>
        <v>7510.5999999999985</v>
      </c>
      <c r="M56" s="22">
        <f>M54-M55</f>
        <v>31075.200000000004</v>
      </c>
      <c r="N56" s="22">
        <f>N54-N55</f>
        <v>-155.70000000000073</v>
      </c>
      <c r="O56" s="22">
        <f>O54-O55</f>
        <v>-28650.300000000003</v>
      </c>
      <c r="P56" s="18">
        <f>P54-P55</f>
        <v>0</v>
      </c>
      <c r="Q56" s="22">
        <f>Q54-Q55</f>
        <v>2269.2000000000025</v>
      </c>
      <c r="R56" s="22">
        <f>R54-R55</f>
        <v>-2275.2000000000007</v>
      </c>
      <c r="S56" s="22">
        <f>S54-S55</f>
        <v>-3597</v>
      </c>
      <c r="T56" s="22">
        <f>T54-T55</f>
        <v>583</v>
      </c>
      <c r="U56" s="22">
        <f>U54-U55</f>
        <v>-5289.199999999993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72.75" customHeight="1">
      <c r="A57" s="33" t="s">
        <v>99</v>
      </c>
      <c r="B57" s="16" t="s">
        <v>100</v>
      </c>
      <c r="C57" s="22">
        <f>D57</f>
        <v>0</v>
      </c>
      <c r="D57" s="18"/>
      <c r="E57" s="17"/>
      <c r="F57" s="17"/>
      <c r="G57" s="17"/>
      <c r="H57" s="18"/>
      <c r="I57" s="17"/>
      <c r="J57" s="17"/>
      <c r="K57" s="17"/>
      <c r="L57" s="18"/>
      <c r="M57" s="17"/>
      <c r="N57" s="17"/>
      <c r="O57" s="17"/>
      <c r="P57" s="18"/>
      <c r="Q57" s="18"/>
      <c r="R57" s="17"/>
      <c r="S57" s="17"/>
      <c r="T57" s="17"/>
      <c r="U57" s="18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30" customHeight="1">
      <c r="A58" s="34"/>
      <c r="B58" s="35"/>
      <c r="C58" s="36"/>
      <c r="D58" s="37"/>
      <c r="E58" s="38"/>
      <c r="F58" s="38"/>
      <c r="G58" s="38"/>
      <c r="H58" s="37"/>
      <c r="I58" s="38"/>
      <c r="J58" s="38"/>
      <c r="K58" s="38"/>
      <c r="L58" s="37"/>
      <c r="M58" s="38"/>
      <c r="N58" s="38"/>
      <c r="O58" s="38"/>
      <c r="P58" s="37"/>
      <c r="Q58" s="37"/>
      <c r="R58" s="38"/>
      <c r="S58" s="38"/>
      <c r="T58" s="38"/>
      <c r="U58" s="37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45" customHeight="1">
      <c r="A59" s="39"/>
      <c r="B59" s="40" t="s">
        <v>123</v>
      </c>
      <c r="C59" s="40"/>
      <c r="D59" s="40"/>
      <c r="E59" s="40"/>
      <c r="F59" s="40"/>
      <c r="G59" s="40"/>
      <c r="H59" s="41"/>
      <c r="I59" s="42"/>
      <c r="J59" s="11"/>
      <c r="K59" s="43"/>
      <c r="L59" s="39"/>
      <c r="M59" s="44"/>
      <c r="N59" s="44"/>
      <c r="O59" s="39"/>
      <c r="P59" s="39"/>
      <c r="Q59" s="45" t="s">
        <v>102</v>
      </c>
      <c r="R59" s="45"/>
      <c r="S59" s="45"/>
      <c r="T59" s="45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4"/>
      <c r="N60" s="44"/>
      <c r="O60" s="39"/>
      <c r="P60" s="39"/>
      <c r="Q60" s="39"/>
      <c r="R60" s="39"/>
      <c r="S60" s="39"/>
      <c r="T60" s="39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.75" hidden="1">
      <c r="A61" s="5"/>
      <c r="B61" s="46"/>
      <c r="C61" s="46"/>
      <c r="D61" s="47" t="s">
        <v>103</v>
      </c>
      <c r="E61" s="42"/>
      <c r="F61" s="42"/>
      <c r="G61" s="42"/>
      <c r="H61" s="42"/>
      <c r="I61" s="42"/>
      <c r="J61" s="43" t="s">
        <v>104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60" customHeight="1">
      <c r="A62" s="5"/>
      <c r="B62" s="52" t="s">
        <v>105</v>
      </c>
      <c r="C62" s="52"/>
      <c r="D62" s="52"/>
      <c r="E62" s="52"/>
      <c r="F62" s="52"/>
      <c r="G62" s="52"/>
      <c r="H62" s="52"/>
      <c r="I62" s="5"/>
      <c r="J62" s="5"/>
      <c r="K62" s="5"/>
      <c r="L62" s="5"/>
      <c r="M62" s="5"/>
      <c r="N62" s="5"/>
      <c r="O62" s="49"/>
      <c r="P62" s="5"/>
      <c r="Q62" s="53" t="s">
        <v>106</v>
      </c>
      <c r="R62" s="53"/>
      <c r="S62" s="53"/>
      <c r="T62" s="53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>
      <c r="A63" s="11"/>
      <c r="B63" s="11"/>
      <c r="C63" s="51"/>
      <c r="D63" s="11"/>
      <c r="E63" s="5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C18-#REF!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>
        <f>C15+C45</f>
        <v>83367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 t="e">
        <f>C65-#REF!</f>
        <v>#REF!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9:G59"/>
    <mergeCell ref="Q59:T59"/>
    <mergeCell ref="B62:H62"/>
    <mergeCell ref="Q62:T6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2020-09-07T11:23:54Z</cp:lastPrinted>
  <dcterms:created xsi:type="dcterms:W3CDTF">2020-05-29T07:30:40Z</dcterms:created>
  <dcterms:modified xsi:type="dcterms:W3CDTF">2020-09-07T11:51:54Z</dcterms:modified>
  <cp:category/>
  <cp:version/>
  <cp:contentType/>
  <cp:contentStatus/>
  <cp:revision>15</cp:revision>
</cp:coreProperties>
</file>